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6035"/>
  </bookViews>
  <sheets>
    <sheet name="Rekapitulace stavby" sheetId="1" r:id="rId1"/>
    <sheet name="SO01 - Dřevěný hřbitovní ..." sheetId="2" r:id="rId2"/>
    <sheet name="Pokyny pro vyplnění" sheetId="3" r:id="rId3"/>
  </sheets>
  <definedNames>
    <definedName name="_xlnm._FilterDatabase" localSheetId="1" hidden="1">'SO01 - Dřevěný hřbitovní ...'!$C$84:$K$191</definedName>
    <definedName name="_xlnm.Print_Titles" localSheetId="0">'Rekapitulace stavby'!$49:$49</definedName>
    <definedName name="_xlnm.Print_Titles" localSheetId="1">'SO01 - Dřevěný hřbitovní ...'!$84:$84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'SO01 - Dřevěný hřbitovní ...'!$C$4:$J$36,'SO01 - Dřevěný hřbitovní ...'!$C$42:$J$66,'SO01 - Dřevěný hřbitovní ...'!$C$72:$K$191</definedName>
  </definedNames>
  <calcPr calcId="125725"/>
</workbook>
</file>

<file path=xl/calcChain.xml><?xml version="1.0" encoding="utf-8"?>
<calcChain xmlns="http://schemas.openxmlformats.org/spreadsheetml/2006/main">
  <c r="T169" i="2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68"/>
  <c r="BK169"/>
  <c r="BK170"/>
  <c r="BK171"/>
  <c r="BK172"/>
  <c r="BK173"/>
  <c r="BK174"/>
  <c r="BK175"/>
  <c r="BK176"/>
  <c r="BK177"/>
  <c r="BK178"/>
  <c r="BK179"/>
  <c r="BK180"/>
  <c r="BK181"/>
  <c r="BK182"/>
  <c r="BK183"/>
  <c r="BK184"/>
  <c r="BK185"/>
  <c r="BK186"/>
  <c r="BK187"/>
  <c r="BK188"/>
  <c r="BK189"/>
  <c r="BK190"/>
  <c r="BK191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44"/>
  <c r="BK145"/>
  <c r="BK146"/>
  <c r="BK147"/>
  <c r="BK148"/>
  <c r="BK149"/>
  <c r="BK150"/>
  <c r="BK151"/>
  <c r="BK152"/>
  <c r="BK153"/>
  <c r="BK154"/>
  <c r="BK155"/>
  <c r="BK156"/>
  <c r="BK157"/>
  <c r="BK158"/>
  <c r="BK159"/>
  <c r="BK160"/>
  <c r="BK161"/>
  <c r="BK162"/>
  <c r="BK163"/>
  <c r="BK164"/>
  <c r="BK165"/>
  <c r="BK166"/>
  <c r="BK167"/>
  <c r="T133"/>
  <c r="T134"/>
  <c r="T135"/>
  <c r="T136"/>
  <c r="T137"/>
  <c r="T138"/>
  <c r="T139"/>
  <c r="T140"/>
  <c r="T141"/>
  <c r="T142"/>
  <c r="T143"/>
  <c r="T132"/>
  <c r="R133"/>
  <c r="R134"/>
  <c r="R135"/>
  <c r="R136"/>
  <c r="R137"/>
  <c r="R138"/>
  <c r="R139"/>
  <c r="R140"/>
  <c r="R141"/>
  <c r="R142"/>
  <c r="R143"/>
  <c r="R132"/>
  <c r="P133"/>
  <c r="P134"/>
  <c r="P135"/>
  <c r="P136"/>
  <c r="P137"/>
  <c r="P138"/>
  <c r="P139"/>
  <c r="P140"/>
  <c r="P141"/>
  <c r="P142"/>
  <c r="P143"/>
  <c r="P132"/>
  <c r="BK133"/>
  <c r="BK134"/>
  <c r="BK135"/>
  <c r="BK136"/>
  <c r="BK137"/>
  <c r="BK138"/>
  <c r="BK139"/>
  <c r="BK140"/>
  <c r="BK141"/>
  <c r="BK142"/>
  <c r="BK143"/>
  <c r="T127"/>
  <c r="T128"/>
  <c r="T129"/>
  <c r="T130"/>
  <c r="T131"/>
  <c r="T126"/>
  <c r="R127"/>
  <c r="R128"/>
  <c r="R129"/>
  <c r="R130"/>
  <c r="R131"/>
  <c r="R126"/>
  <c r="P127"/>
  <c r="P128"/>
  <c r="P129"/>
  <c r="P130"/>
  <c r="P131"/>
  <c r="P126"/>
  <c r="BK127"/>
  <c r="BK128"/>
  <c r="BK129"/>
  <c r="BK130"/>
  <c r="BK131"/>
  <c r="BK126" s="1"/>
  <c r="J126" s="1"/>
  <c r="J62" s="1"/>
  <c r="T123"/>
  <c r="T124"/>
  <c r="T125"/>
  <c r="T122"/>
  <c r="R123"/>
  <c r="R124"/>
  <c r="R125"/>
  <c r="R122"/>
  <c r="P123"/>
  <c r="P124"/>
  <c r="P125"/>
  <c r="P122"/>
  <c r="BK123"/>
  <c r="BK124"/>
  <c r="BK125"/>
  <c r="BK122" s="1"/>
  <c r="J122" s="1"/>
  <c r="J61" s="1"/>
  <c r="T115"/>
  <c r="T116"/>
  <c r="T117"/>
  <c r="T118"/>
  <c r="T119"/>
  <c r="T120"/>
  <c r="T121"/>
  <c r="T114"/>
  <c r="R115"/>
  <c r="R116"/>
  <c r="R117"/>
  <c r="R118"/>
  <c r="R119"/>
  <c r="R120"/>
  <c r="R121"/>
  <c r="R114"/>
  <c r="P115"/>
  <c r="P116"/>
  <c r="P117"/>
  <c r="P118"/>
  <c r="P119"/>
  <c r="P120"/>
  <c r="P121"/>
  <c r="P114"/>
  <c r="P86" s="1"/>
  <c r="P85" s="1"/>
  <c r="AU52" i="1" s="1"/>
  <c r="AU51" s="1"/>
  <c r="BK115" i="2"/>
  <c r="BK116"/>
  <c r="BK117"/>
  <c r="BK118"/>
  <c r="BK119"/>
  <c r="BK120"/>
  <c r="BK121"/>
  <c r="BK114" s="1"/>
  <c r="T109"/>
  <c r="T110"/>
  <c r="T111"/>
  <c r="T112"/>
  <c r="T113"/>
  <c r="T108"/>
  <c r="R109"/>
  <c r="R110"/>
  <c r="R111"/>
  <c r="R112"/>
  <c r="R113"/>
  <c r="R108"/>
  <c r="R86" s="1"/>
  <c r="R85" s="1"/>
  <c r="P109"/>
  <c r="P110"/>
  <c r="P111"/>
  <c r="P112"/>
  <c r="P113"/>
  <c r="P108"/>
  <c r="BK109"/>
  <c r="BK110"/>
  <c r="BK111"/>
  <c r="BK112"/>
  <c r="BK113"/>
  <c r="BK108" s="1"/>
  <c r="J108" s="1"/>
  <c r="J59" s="1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87"/>
  <c r="T86" s="1"/>
  <c r="T85" s="1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87"/>
  <c r="BK88"/>
  <c r="BK89"/>
  <c r="BK90"/>
  <c r="BK91"/>
  <c r="BK92"/>
  <c r="BK93"/>
  <c r="BK94"/>
  <c r="BK95"/>
  <c r="BK96"/>
  <c r="BK97"/>
  <c r="BK98"/>
  <c r="BK99"/>
  <c r="BK100"/>
  <c r="BK101"/>
  <c r="BK102"/>
  <c r="BK103"/>
  <c r="BK104"/>
  <c r="BK105"/>
  <c r="BK106"/>
  <c r="BK107"/>
  <c r="BI88"/>
  <c r="BI89"/>
  <c r="BI90"/>
  <c r="BI91"/>
  <c r="BI92"/>
  <c r="BI93"/>
  <c r="BI94"/>
  <c r="BI95"/>
  <c r="BI96"/>
  <c r="BI97"/>
  <c r="BI98"/>
  <c r="BI99"/>
  <c r="BI100"/>
  <c r="BI101"/>
  <c r="BI102"/>
  <c r="BI103"/>
  <c r="BI104"/>
  <c r="BI105"/>
  <c r="BI106"/>
  <c r="BI107"/>
  <c r="BI109"/>
  <c r="BI110"/>
  <c r="BI111"/>
  <c r="BI112"/>
  <c r="BI113"/>
  <c r="BI115"/>
  <c r="BI116"/>
  <c r="BI117"/>
  <c r="BI118"/>
  <c r="BI119"/>
  <c r="BI120"/>
  <c r="BI121"/>
  <c r="BI123"/>
  <c r="BI124"/>
  <c r="BI125"/>
  <c r="BI127"/>
  <c r="BI128"/>
  <c r="BI129"/>
  <c r="BI130"/>
  <c r="BI131"/>
  <c r="BI133"/>
  <c r="BI134"/>
  <c r="BI135"/>
  <c r="BI136"/>
  <c r="BI137"/>
  <c r="BI138"/>
  <c r="BI139"/>
  <c r="BI140"/>
  <c r="BI141"/>
  <c r="BI142"/>
  <c r="BI143"/>
  <c r="BI145"/>
  <c r="BI146"/>
  <c r="BI147"/>
  <c r="BI148"/>
  <c r="BI149"/>
  <c r="BI150"/>
  <c r="BI151"/>
  <c r="BI152"/>
  <c r="BI153"/>
  <c r="BI154"/>
  <c r="BI155"/>
  <c r="BI156"/>
  <c r="BI157"/>
  <c r="BI158"/>
  <c r="BI159"/>
  <c r="BI160"/>
  <c r="BI161"/>
  <c r="BI162"/>
  <c r="BI163"/>
  <c r="BI164"/>
  <c r="BI165"/>
  <c r="BI166"/>
  <c r="BI167"/>
  <c r="BI169"/>
  <c r="BI170"/>
  <c r="BI171"/>
  <c r="BI172"/>
  <c r="BI173"/>
  <c r="BI174"/>
  <c r="BI175"/>
  <c r="BI176"/>
  <c r="BI177"/>
  <c r="BI178"/>
  <c r="BI179"/>
  <c r="BI180"/>
  <c r="BI181"/>
  <c r="BI182"/>
  <c r="BI183"/>
  <c r="BI184"/>
  <c r="BI185"/>
  <c r="BI186"/>
  <c r="BI187"/>
  <c r="BI188"/>
  <c r="BI189"/>
  <c r="BI190"/>
  <c r="BI191"/>
  <c r="BH88"/>
  <c r="BH89"/>
  <c r="BH90"/>
  <c r="BH91"/>
  <c r="BH92"/>
  <c r="BH93"/>
  <c r="BH94"/>
  <c r="BH95"/>
  <c r="BH96"/>
  <c r="BH97"/>
  <c r="BH98"/>
  <c r="BH99"/>
  <c r="BH100"/>
  <c r="BH101"/>
  <c r="BH102"/>
  <c r="BH103"/>
  <c r="BH104"/>
  <c r="BH105"/>
  <c r="BH106"/>
  <c r="BH107"/>
  <c r="BH109"/>
  <c r="BH110"/>
  <c r="BH111"/>
  <c r="BH112"/>
  <c r="BH113"/>
  <c r="BH115"/>
  <c r="BH116"/>
  <c r="BH117"/>
  <c r="BH118"/>
  <c r="BH119"/>
  <c r="BH120"/>
  <c r="BH121"/>
  <c r="BH123"/>
  <c r="BH124"/>
  <c r="BH125"/>
  <c r="BH127"/>
  <c r="BH128"/>
  <c r="BH129"/>
  <c r="BH130"/>
  <c r="BH131"/>
  <c r="BH133"/>
  <c r="BH134"/>
  <c r="BH135"/>
  <c r="BH136"/>
  <c r="BH137"/>
  <c r="BH138"/>
  <c r="BH139"/>
  <c r="BH140"/>
  <c r="BH141"/>
  <c r="BH142"/>
  <c r="BH143"/>
  <c r="BH145"/>
  <c r="BH146"/>
  <c r="BH147"/>
  <c r="BH148"/>
  <c r="BH149"/>
  <c r="BH150"/>
  <c r="BH151"/>
  <c r="BH152"/>
  <c r="BH153"/>
  <c r="BH154"/>
  <c r="BH155"/>
  <c r="BH156"/>
  <c r="BH157"/>
  <c r="BH158"/>
  <c r="BH159"/>
  <c r="BH160"/>
  <c r="BH161"/>
  <c r="BH162"/>
  <c r="BH163"/>
  <c r="BH164"/>
  <c r="BH165"/>
  <c r="BH166"/>
  <c r="BH167"/>
  <c r="BH169"/>
  <c r="BH170"/>
  <c r="BH171"/>
  <c r="BH172"/>
  <c r="BH173"/>
  <c r="BH174"/>
  <c r="BH175"/>
  <c r="BH176"/>
  <c r="BH177"/>
  <c r="BH178"/>
  <c r="BH179"/>
  <c r="BH180"/>
  <c r="BH181"/>
  <c r="BH182"/>
  <c r="BH183"/>
  <c r="BH184"/>
  <c r="BH185"/>
  <c r="BH186"/>
  <c r="BH187"/>
  <c r="BH188"/>
  <c r="BH189"/>
  <c r="BH190"/>
  <c r="BH191"/>
  <c r="BG88"/>
  <c r="BG89"/>
  <c r="BG90"/>
  <c r="BG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9"/>
  <c r="BG110"/>
  <c r="BG111"/>
  <c r="BG112"/>
  <c r="BG113"/>
  <c r="BG115"/>
  <c r="BG116"/>
  <c r="BG117"/>
  <c r="BG118"/>
  <c r="BG119"/>
  <c r="BG120"/>
  <c r="BG121"/>
  <c r="BG123"/>
  <c r="BG124"/>
  <c r="BG125"/>
  <c r="BG127"/>
  <c r="BG128"/>
  <c r="BG129"/>
  <c r="BG130"/>
  <c r="BG131"/>
  <c r="BG133"/>
  <c r="BG134"/>
  <c r="BG135"/>
  <c r="BG136"/>
  <c r="BG137"/>
  <c r="BG138"/>
  <c r="BG139"/>
  <c r="BG140"/>
  <c r="BG141"/>
  <c r="BG142"/>
  <c r="BG143"/>
  <c r="BG145"/>
  <c r="BG146"/>
  <c r="BG147"/>
  <c r="BG148"/>
  <c r="BG149"/>
  <c r="BG150"/>
  <c r="BG151"/>
  <c r="BG152"/>
  <c r="BG153"/>
  <c r="BG154"/>
  <c r="BG155"/>
  <c r="BG156"/>
  <c r="BG157"/>
  <c r="BG158"/>
  <c r="BG159"/>
  <c r="BG160"/>
  <c r="BG161"/>
  <c r="BG162"/>
  <c r="BG163"/>
  <c r="BG164"/>
  <c r="BG165"/>
  <c r="BG166"/>
  <c r="BG167"/>
  <c r="BG169"/>
  <c r="BG170"/>
  <c r="BG171"/>
  <c r="BG172"/>
  <c r="BG173"/>
  <c r="BG174"/>
  <c r="BG175"/>
  <c r="BG176"/>
  <c r="BG177"/>
  <c r="BG178"/>
  <c r="BG179"/>
  <c r="BG180"/>
  <c r="BG181"/>
  <c r="BG182"/>
  <c r="BG183"/>
  <c r="BG184"/>
  <c r="BG185"/>
  <c r="BG186"/>
  <c r="BG187"/>
  <c r="BG188"/>
  <c r="BG189"/>
  <c r="BG190"/>
  <c r="BG191"/>
  <c r="BF88"/>
  <c r="BF89"/>
  <c r="BF90"/>
  <c r="BF91"/>
  <c r="BF92"/>
  <c r="BF93"/>
  <c r="BF94"/>
  <c r="BF95"/>
  <c r="BF96"/>
  <c r="BF97"/>
  <c r="BF98"/>
  <c r="BF99"/>
  <c r="BF100"/>
  <c r="BF101"/>
  <c r="BF102"/>
  <c r="BF103"/>
  <c r="BF104"/>
  <c r="BF105"/>
  <c r="BF106"/>
  <c r="BF107"/>
  <c r="BF109"/>
  <c r="BF110"/>
  <c r="BF111"/>
  <c r="BF112"/>
  <c r="BF113"/>
  <c r="BF115"/>
  <c r="BF116"/>
  <c r="BF117"/>
  <c r="BF118"/>
  <c r="BF119"/>
  <c r="BF120"/>
  <c r="BF121"/>
  <c r="BF123"/>
  <c r="BF124"/>
  <c r="BF125"/>
  <c r="BF127"/>
  <c r="BF128"/>
  <c r="BF129"/>
  <c r="BF130"/>
  <c r="BF131"/>
  <c r="BF133"/>
  <c r="BF134"/>
  <c r="BF135"/>
  <c r="BF136"/>
  <c r="BF137"/>
  <c r="BF138"/>
  <c r="BF139"/>
  <c r="BF140"/>
  <c r="BF141"/>
  <c r="BF142"/>
  <c r="BF143"/>
  <c r="BF145"/>
  <c r="BF146"/>
  <c r="BF147"/>
  <c r="BF148"/>
  <c r="BF149"/>
  <c r="BF150"/>
  <c r="BF151"/>
  <c r="BF152"/>
  <c r="BF153"/>
  <c r="BF154"/>
  <c r="BF155"/>
  <c r="BF156"/>
  <c r="BF157"/>
  <c r="BF158"/>
  <c r="BF159"/>
  <c r="BF160"/>
  <c r="BF161"/>
  <c r="BF162"/>
  <c r="BF163"/>
  <c r="BF164"/>
  <c r="BF165"/>
  <c r="BF166"/>
  <c r="BF167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J88"/>
  <c r="BE88" s="1"/>
  <c r="J89"/>
  <c r="BE89" s="1"/>
  <c r="J90"/>
  <c r="BE90"/>
  <c r="J91"/>
  <c r="BE91" s="1"/>
  <c r="J92"/>
  <c r="BE92"/>
  <c r="J93"/>
  <c r="BE93" s="1"/>
  <c r="J94"/>
  <c r="BE94"/>
  <c r="J95"/>
  <c r="BE95" s="1"/>
  <c r="J96"/>
  <c r="BE96"/>
  <c r="J97"/>
  <c r="BE97" s="1"/>
  <c r="J98"/>
  <c r="BE98"/>
  <c r="J99"/>
  <c r="BE99" s="1"/>
  <c r="J100"/>
  <c r="BE100"/>
  <c r="J101"/>
  <c r="BE101" s="1"/>
  <c r="J102"/>
  <c r="BE102"/>
  <c r="J103"/>
  <c r="BE103" s="1"/>
  <c r="J104"/>
  <c r="BE104"/>
  <c r="J105"/>
  <c r="BE105" s="1"/>
  <c r="J106"/>
  <c r="BE106"/>
  <c r="J107"/>
  <c r="BE107" s="1"/>
  <c r="J109"/>
  <c r="BE109"/>
  <c r="J110"/>
  <c r="BE110" s="1"/>
  <c r="J111"/>
  <c r="BE111" s="1"/>
  <c r="J112"/>
  <c r="BE112"/>
  <c r="J113"/>
  <c r="BE113"/>
  <c r="J115"/>
  <c r="BE115"/>
  <c r="J116"/>
  <c r="BE116"/>
  <c r="J117"/>
  <c r="BE117" s="1"/>
  <c r="J118"/>
  <c r="BE118" s="1"/>
  <c r="J119"/>
  <c r="BE119"/>
  <c r="J120"/>
  <c r="BE120"/>
  <c r="J121"/>
  <c r="BE121" s="1"/>
  <c r="J123"/>
  <c r="BE123"/>
  <c r="J124"/>
  <c r="BE124" s="1"/>
  <c r="J125"/>
  <c r="BE125" s="1"/>
  <c r="J127"/>
  <c r="BE127" s="1"/>
  <c r="J128"/>
  <c r="BE128"/>
  <c r="J129"/>
  <c r="BE129"/>
  <c r="J130"/>
  <c r="BE130" s="1"/>
  <c r="J131"/>
  <c r="BE131" s="1"/>
  <c r="J133"/>
  <c r="BE133" s="1"/>
  <c r="J134"/>
  <c r="BE134"/>
  <c r="J135"/>
  <c r="BE135" s="1"/>
  <c r="J136"/>
  <c r="BE136" s="1"/>
  <c r="J137"/>
  <c r="BE137" s="1"/>
  <c r="J138"/>
  <c r="BE138"/>
  <c r="J139"/>
  <c r="BE139" s="1"/>
  <c r="J140"/>
  <c r="BE140" s="1"/>
  <c r="J141"/>
  <c r="BE141" s="1"/>
  <c r="J142"/>
  <c r="BE142"/>
  <c r="J143"/>
  <c r="BE143" s="1"/>
  <c r="J145"/>
  <c r="BE145"/>
  <c r="J146"/>
  <c r="BE146" s="1"/>
  <c r="J147"/>
  <c r="BE147" s="1"/>
  <c r="J148"/>
  <c r="BE148" s="1"/>
  <c r="J149"/>
  <c r="BE149"/>
  <c r="J150"/>
  <c r="BE150" s="1"/>
  <c r="J151"/>
  <c r="BE151" s="1"/>
  <c r="J152"/>
  <c r="BE152" s="1"/>
  <c r="J153"/>
  <c r="BE153"/>
  <c r="J154"/>
  <c r="BE154" s="1"/>
  <c r="J155"/>
  <c r="BE155" s="1"/>
  <c r="J156"/>
  <c r="BE156" s="1"/>
  <c r="J157"/>
  <c r="BE157"/>
  <c r="J158"/>
  <c r="BE158" s="1"/>
  <c r="J159"/>
  <c r="BE159" s="1"/>
  <c r="J160"/>
  <c r="BE160" s="1"/>
  <c r="J161"/>
  <c r="BE161"/>
  <c r="J162"/>
  <c r="BE162" s="1"/>
  <c r="J163"/>
  <c r="BE163" s="1"/>
  <c r="J164"/>
  <c r="BE164" s="1"/>
  <c r="J165"/>
  <c r="BE165"/>
  <c r="J166"/>
  <c r="BE166"/>
  <c r="J167"/>
  <c r="BE167" s="1"/>
  <c r="J169"/>
  <c r="BE169" s="1"/>
  <c r="J170"/>
  <c r="BE170" s="1"/>
  <c r="J171"/>
  <c r="BE171"/>
  <c r="J172"/>
  <c r="BE172"/>
  <c r="J173"/>
  <c r="BE173"/>
  <c r="J174"/>
  <c r="BE174" s="1"/>
  <c r="J175"/>
  <c r="BE175"/>
  <c r="J176"/>
  <c r="BE176"/>
  <c r="J177"/>
  <c r="BE177"/>
  <c r="J178"/>
  <c r="BE178" s="1"/>
  <c r="J179"/>
  <c r="BE179"/>
  <c r="J180"/>
  <c r="BE180"/>
  <c r="J181"/>
  <c r="BE181"/>
  <c r="J182"/>
  <c r="BE182" s="1"/>
  <c r="J183"/>
  <c r="BE183"/>
  <c r="J184"/>
  <c r="BE184"/>
  <c r="J185"/>
  <c r="BE185"/>
  <c r="J186"/>
  <c r="BE186" s="1"/>
  <c r="J187"/>
  <c r="BE187"/>
  <c r="J188"/>
  <c r="BE188"/>
  <c r="J189"/>
  <c r="BE189"/>
  <c r="J190"/>
  <c r="BE190" s="1"/>
  <c r="J191"/>
  <c r="BE191" s="1"/>
  <c r="AY52" i="1"/>
  <c r="AX52"/>
  <c r="E18" i="2"/>
  <c r="F82" s="1"/>
  <c r="E21"/>
  <c r="J81" s="1"/>
  <c r="E15"/>
  <c r="F51" s="1"/>
  <c r="J12"/>
  <c r="J79" s="1"/>
  <c r="F79"/>
  <c r="E77"/>
  <c r="E7"/>
  <c r="E75" s="1"/>
  <c r="F52"/>
  <c r="J49"/>
  <c r="F49"/>
  <c r="E47"/>
  <c r="E45"/>
  <c r="J21"/>
  <c r="J20"/>
  <c r="J18"/>
  <c r="J17"/>
  <c r="J15"/>
  <c r="J14"/>
  <c r="AS51" i="1"/>
  <c r="L47"/>
  <c r="AM46"/>
  <c r="L46"/>
  <c r="AM44"/>
  <c r="L44"/>
  <c r="L42"/>
  <c r="L41"/>
  <c r="BK132" i="2" l="1"/>
  <c r="J132" s="1"/>
  <c r="J63" s="1"/>
  <c r="BK144"/>
  <c r="J144" s="1"/>
  <c r="J64" s="1"/>
  <c r="J51"/>
  <c r="BK168"/>
  <c r="J168" s="1"/>
  <c r="J65" s="1"/>
  <c r="F31"/>
  <c r="BA52" i="1" s="1"/>
  <c r="BA51" s="1"/>
  <c r="W27" s="1"/>
  <c r="F34" i="2"/>
  <c r="BD52" i="1" s="1"/>
  <c r="BD51" s="1"/>
  <c r="W30" s="1"/>
  <c r="J31" i="2"/>
  <c r="AW52" i="1" s="1"/>
  <c r="F32" i="2"/>
  <c r="BB52" i="1" s="1"/>
  <c r="BB51" s="1"/>
  <c r="AX51" s="1"/>
  <c r="BK87" i="2"/>
  <c r="J87" s="1"/>
  <c r="J58" s="1"/>
  <c r="F33"/>
  <c r="BC52" i="1" s="1"/>
  <c r="BC51" s="1"/>
  <c r="W29" s="1"/>
  <c r="F30" i="2"/>
  <c r="AZ52" i="1" s="1"/>
  <c r="AZ51" s="1"/>
  <c r="W26" s="1"/>
  <c r="BK86" i="2"/>
  <c r="J86" s="1"/>
  <c r="J57" s="1"/>
  <c r="J30"/>
  <c r="AV52" i="1" s="1"/>
  <c r="F81" i="2"/>
  <c r="J114"/>
  <c r="J60" s="1"/>
  <c r="AW51" i="1" l="1"/>
  <c r="AK27" s="1"/>
  <c r="AT52"/>
  <c r="W28"/>
  <c r="BK85" i="2"/>
  <c r="J85" s="1"/>
  <c r="J27" s="1"/>
  <c r="AY51" i="1"/>
  <c r="AV51"/>
  <c r="AT51" l="1"/>
  <c r="J56" i="2"/>
  <c r="AK26" i="1"/>
  <c r="J36" i="2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<sst xmlns="http://schemas.openxmlformats.org/spreadsheetml/2006/main" count="2222" uniqueCount="653">
  <si>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</si>
  <si>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</si>
  <si>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</si>
  <si>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</si>
  <si>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</si>
  <si>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</si>
  <si>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</si>
  <si>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{8367d610-6d9b-4359-816a-0005e642095d}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</si>
  <si>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</si>
  <si>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</si>
  <si>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</si>
  <si>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</si>
  <si>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</si>
  <si>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</si>
  <si>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</si>
  <si>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</si>
  <si>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2017-04-06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</si>
  <si>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</si>
  <si>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</si>
  <si>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Dřevěný hřbitovní kostel Panny Marie Broumov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</si>
  <si>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</si>
  <si>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</si>
  <si>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</si>
  <si>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</si>
  <si>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</si>
  <si>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</si>
  <si>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</si>
  <si>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</si>
  <si>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</si>
  <si>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</si>
  <si>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</si>
  <si>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</si>
  <si>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</si>
  <si>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</si>
  <si>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</si>
  <si>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</si>
  <si>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</si>
  <si>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</si>
  <si>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</si>
  <si>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</si>
  <si>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</si>
  <si>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</si>
  <si>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</si>
  <si>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</si>
  <si>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</si>
  <si>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</si>
  <si>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</si>
  <si>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</si>
  <si>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</si>
  <si>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</si>
  <si>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</si>
  <si>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</si>
  <si>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</si>
  <si>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</si>
  <si>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</si>
  <si>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</si>
  <si>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</si>
  <si>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</si>
  <si>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</si>
  <si>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</si>
  <si>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</si>
  <si>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</si>
  <si>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</si>
  <si>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</si>
  <si>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</si>
  <si>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</si>
  <si>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</si>
  <si>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</si>
  <si>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</si>
  <si>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</si>
  <si>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</si>
  <si>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</si>
  <si>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</si>
  <si>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</si>
  <si>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</si>
  <si>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{241d0a04-bb8d-44ac-a082-1eceb7079a49}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</si>
  <si>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</si>
  <si>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</si>
  <si>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</si>
  <si>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</si>
  <si>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</si>
  <si>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</si>
  <si>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</si>
  <si>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</si>
  <si>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SO01 - Dřevěný hřbitovní kostel Panny Marie Broumov</t>
  </si>
  <si>
    <t>REKAPITULACE ČLENĚNÍ SOUPISU PRACÍ</t>
  </si>
  <si>
    <t>Kód dílu - Popis</t>
  </si>
  <si>
    <t>Cena celkem [CZK]</t>
  </si>
  <si>
    <t>Náklady soupisu celkem</t>
  </si>
  <si>
    <t>-1</t>
  </si>
  <si>
    <t>D1 - Elektroinstalace kostela</t>
  </si>
  <si>
    <t xml:space="preserve">    D2 - Rozváděč RH</t>
  </si>
  <si>
    <t xml:space="preserve">    D3 - Silové kabely a instalační materiál</t>
  </si>
  <si>
    <t xml:space="preserve">    D4 - Svítidla</t>
  </si>
  <si>
    <t xml:space="preserve">    D5 - Vypínače, zásuvky</t>
  </si>
  <si>
    <t xml:space="preserve">    D6 - Montáže</t>
  </si>
  <si>
    <t>D7 - Hromosvod</t>
  </si>
  <si>
    <t>D8 - Kamerový systém</t>
  </si>
  <si>
    <t>D9 - EZS+EPS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</si>
  <si>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</si>
  <si>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</si>
  <si>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</si>
  <si>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</si>
  <si>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</si>
  <si>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</si>
  <si>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</si>
  <si>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</si>
  <si>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</si>
  <si>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</si>
  <si>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</si>
  <si>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</si>
  <si>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</si>
  <si>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</si>
  <si>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</si>
  <si>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Elektroinstalace kostela</t>
  </si>
  <si>
    <t>ROZPOCET</t>
  </si>
  <si>
    <t>D2</t>
  </si>
  <si>
    <t>Rozváděč RH</t>
  </si>
  <si>
    <t>K</t>
  </si>
  <si>
    <t>Pol1</t>
  </si>
  <si>
    <t>Nástěnný rozváděč 2A-18/L, Schrack</t>
  </si>
  <si>
    <t>ks</t>
  </si>
  <si>
    <t>4</t>
  </si>
  <si>
    <t>Pol2</t>
  </si>
  <si>
    <t>Vypínač LT32</t>
  </si>
  <si>
    <t>3</t>
  </si>
  <si>
    <t>Pol3</t>
  </si>
  <si>
    <t>Jistič B6/1</t>
  </si>
  <si>
    <t>6</t>
  </si>
  <si>
    <t>Pol4</t>
  </si>
  <si>
    <t>Jistič B10/1</t>
  </si>
  <si>
    <t>8</t>
  </si>
  <si>
    <t>5</t>
  </si>
  <si>
    <t>Pol5</t>
  </si>
  <si>
    <t>Jistič B16/1</t>
  </si>
  <si>
    <t>10</t>
  </si>
  <si>
    <t>Pol6</t>
  </si>
  <si>
    <t>Jistič B16/3</t>
  </si>
  <si>
    <t>12</t>
  </si>
  <si>
    <t>7</t>
  </si>
  <si>
    <t>Pol7</t>
  </si>
  <si>
    <t>Chránič s jističem B10/1 N/0.03</t>
  </si>
  <si>
    <t>14</t>
  </si>
  <si>
    <t>Pol8</t>
  </si>
  <si>
    <t>Proudový chránič 25/4/0.03</t>
  </si>
  <si>
    <t>16</t>
  </si>
  <si>
    <t>9</t>
  </si>
  <si>
    <t>Pol9</t>
  </si>
  <si>
    <t>Nulovací lišta N,PE 10mm2</t>
  </si>
  <si>
    <t>m</t>
  </si>
  <si>
    <t>18</t>
  </si>
  <si>
    <t>Pol10</t>
  </si>
  <si>
    <t>Propojovací lišta 3 pólová, 10mm2</t>
  </si>
  <si>
    <t>20</t>
  </si>
  <si>
    <t>11</t>
  </si>
  <si>
    <t>Pol11</t>
  </si>
  <si>
    <t>Svorka Wago šedá 1,5mm2</t>
  </si>
  <si>
    <t>22</t>
  </si>
  <si>
    <t>Pol12</t>
  </si>
  <si>
    <t>Svorka Wago šedá 2,5mm2</t>
  </si>
  <si>
    <t>24</t>
  </si>
  <si>
    <t>13</t>
  </si>
  <si>
    <t>Pol13</t>
  </si>
  <si>
    <t>Svorka Wago modrá 2,5mm2</t>
  </si>
  <si>
    <t>26</t>
  </si>
  <si>
    <t>Pol14</t>
  </si>
  <si>
    <t>Stykač 2Z/20A 230V</t>
  </si>
  <si>
    <t>28</t>
  </si>
  <si>
    <t>Pol15</t>
  </si>
  <si>
    <t>Servisní zásuvka</t>
  </si>
  <si>
    <t>30</t>
  </si>
  <si>
    <t>Pol16</t>
  </si>
  <si>
    <t>Otočné vypínače pro montáž na dveře rozvaděče</t>
  </si>
  <si>
    <t>32</t>
  </si>
  <si>
    <t>17</t>
  </si>
  <si>
    <t>Pol17</t>
  </si>
  <si>
    <t>Zaslepovací pás 1000mm</t>
  </si>
  <si>
    <t>34</t>
  </si>
  <si>
    <t>Pol18</t>
  </si>
  <si>
    <t>Vodiče, drobný montážní materiál</t>
  </si>
  <si>
    <t>36</t>
  </si>
  <si>
    <t>19</t>
  </si>
  <si>
    <t>Pol19</t>
  </si>
  <si>
    <t>Výroba rozváděče</t>
  </si>
  <si>
    <t>38</t>
  </si>
  <si>
    <t>Pol20</t>
  </si>
  <si>
    <t>Výchozí revize rozváděče</t>
  </si>
  <si>
    <t>40</t>
  </si>
  <si>
    <t>D3</t>
  </si>
  <si>
    <t>Silové kabely a instalační materiál</t>
  </si>
  <si>
    <t>Pol21</t>
  </si>
  <si>
    <t>CYKY 3Cx 1,5</t>
  </si>
  <si>
    <t>42</t>
  </si>
  <si>
    <t>Pol22</t>
  </si>
  <si>
    <t>CYKY 3C x 2,5</t>
  </si>
  <si>
    <t>44</t>
  </si>
  <si>
    <t>23</t>
  </si>
  <si>
    <t>Pol23</t>
  </si>
  <si>
    <t>CYKY 5C x 2,5</t>
  </si>
  <si>
    <t>46</t>
  </si>
  <si>
    <t>Pol24</t>
  </si>
  <si>
    <t>Krabice Acidur</t>
  </si>
  <si>
    <t>48</t>
  </si>
  <si>
    <t>25</t>
  </si>
  <si>
    <t>Pol25</t>
  </si>
  <si>
    <t>Instalační žlab MARS 120/60 včetně spojek a úchytek</t>
  </si>
  <si>
    <t>50</t>
  </si>
  <si>
    <t>D4</t>
  </si>
  <si>
    <t>Svítidla</t>
  </si>
  <si>
    <t>Pol26</t>
  </si>
  <si>
    <t>S1 - světlomet s halogenovou žárovkou a s vlastním transformátorem 75W, IP66</t>
  </si>
  <si>
    <t>52</t>
  </si>
  <si>
    <t>27</t>
  </si>
  <si>
    <t>Pol27</t>
  </si>
  <si>
    <t>S2 - stropní svítidlo s difúzním rozptylem světla s kompaktními zářivkami 2x26W, IP66</t>
  </si>
  <si>
    <t>54</t>
  </si>
  <si>
    <t>Pol28</t>
  </si>
  <si>
    <t>S3 - závěsné svítidlo s halogenidovou výbojkou 150W a s krycím sklem, IP40</t>
  </si>
  <si>
    <t>56</t>
  </si>
  <si>
    <t>29</t>
  </si>
  <si>
    <t>Pol29</t>
  </si>
  <si>
    <t>S4 - světlomet s halogenidovou výbojkou 150W, IP66</t>
  </si>
  <si>
    <t>58</t>
  </si>
  <si>
    <t>Pol30</t>
  </si>
  <si>
    <t>S5 - přisazené svítidlo s kompaktní zářivkou 26W, IP54</t>
  </si>
  <si>
    <t>60</t>
  </si>
  <si>
    <t>31</t>
  </si>
  <si>
    <t>Pol31</t>
  </si>
  <si>
    <t>S6 - přisazené svítidlo s ochranným košem 2x60W, E27, IP65</t>
  </si>
  <si>
    <t>62</t>
  </si>
  <si>
    <t>Pol32</t>
  </si>
  <si>
    <t>LS - repase stávajícího lustru</t>
  </si>
  <si>
    <t>64</t>
  </si>
  <si>
    <t>D5</t>
  </si>
  <si>
    <t>Vypínače, zásuvky</t>
  </si>
  <si>
    <t>33</t>
  </si>
  <si>
    <t>Pol33</t>
  </si>
  <si>
    <t>Dotykový ovládací panel včetně zdroje a držáku</t>
  </si>
  <si>
    <t>66</t>
  </si>
  <si>
    <t>Pol34</t>
  </si>
  <si>
    <t>Zásuvka 230V/16A</t>
  </si>
  <si>
    <t>68</t>
  </si>
  <si>
    <t>35</t>
  </si>
  <si>
    <t>Pol35</t>
  </si>
  <si>
    <t>Krabice KU68</t>
  </si>
  <si>
    <t>70</t>
  </si>
  <si>
    <t>D6</t>
  </si>
  <si>
    <t>Montáže</t>
  </si>
  <si>
    <t>Pol36</t>
  </si>
  <si>
    <t>Instalace kabeláže</t>
  </si>
  <si>
    <t>soub</t>
  </si>
  <si>
    <t>72</t>
  </si>
  <si>
    <t>37</t>
  </si>
  <si>
    <t>Pol37</t>
  </si>
  <si>
    <t>Instalace a připojení svítidel</t>
  </si>
  <si>
    <t>74</t>
  </si>
  <si>
    <t>Pol38</t>
  </si>
  <si>
    <t>Připojení rozváděče RH</t>
  </si>
  <si>
    <t>76</t>
  </si>
  <si>
    <t>39</t>
  </si>
  <si>
    <t>Pol39</t>
  </si>
  <si>
    <t>Revize</t>
  </si>
  <si>
    <t>78</t>
  </si>
  <si>
    <t>Pol40</t>
  </si>
  <si>
    <t>Předání, zaškolení</t>
  </si>
  <si>
    <t>80</t>
  </si>
  <si>
    <t>D7</t>
  </si>
  <si>
    <t>Hromosvod</t>
  </si>
  <si>
    <t>41</t>
  </si>
  <si>
    <t>Pol41</t>
  </si>
  <si>
    <t>Drát zemnící 8mm ALMGSI</t>
  </si>
  <si>
    <t>82</t>
  </si>
  <si>
    <t>Pol42</t>
  </si>
  <si>
    <t>Jímací tyč</t>
  </si>
  <si>
    <t>84</t>
  </si>
  <si>
    <t>43</t>
  </si>
  <si>
    <t>Pol43</t>
  </si>
  <si>
    <t>Zkušební svorka</t>
  </si>
  <si>
    <t>86</t>
  </si>
  <si>
    <t>Pol44</t>
  </si>
  <si>
    <t>Svorka spojovací</t>
  </si>
  <si>
    <t>88</t>
  </si>
  <si>
    <t>45</t>
  </si>
  <si>
    <t>Pol45</t>
  </si>
  <si>
    <t>Podpěra vedení</t>
  </si>
  <si>
    <t>90</t>
  </si>
  <si>
    <t>Pol46</t>
  </si>
  <si>
    <t>Zemnící deska vč. propojení</t>
  </si>
  <si>
    <t>92</t>
  </si>
  <si>
    <t>47</t>
  </si>
  <si>
    <t>Pol47</t>
  </si>
  <si>
    <t>Krycí úhelník</t>
  </si>
  <si>
    <t>94</t>
  </si>
  <si>
    <t>Pol48</t>
  </si>
  <si>
    <t>Instalace hromosvodu</t>
  </si>
  <si>
    <t>96</t>
  </si>
  <si>
    <t>49</t>
  </si>
  <si>
    <t>Pol49</t>
  </si>
  <si>
    <t>specíální montážní plošina 7dní</t>
  </si>
  <si>
    <t>98</t>
  </si>
  <si>
    <t>Pol50</t>
  </si>
  <si>
    <t>Technický dohled</t>
  </si>
  <si>
    <t>100</t>
  </si>
  <si>
    <t>51</t>
  </si>
  <si>
    <t>Pol51</t>
  </si>
  <si>
    <t>Revize, předání</t>
  </si>
  <si>
    <t>102</t>
  </si>
  <si>
    <t>D8</t>
  </si>
  <si>
    <t>Kamerový systém</t>
  </si>
  <si>
    <t>Pol52</t>
  </si>
  <si>
    <t>Záznam NVR IP Pro 16-kamer</t>
  </si>
  <si>
    <t>104</t>
  </si>
  <si>
    <t>53</t>
  </si>
  <si>
    <t>Pol53</t>
  </si>
  <si>
    <t>HDD 8TB pro NVR 24/7 SGD Serial ATA III</t>
  </si>
  <si>
    <t>106</t>
  </si>
  <si>
    <t>Pol54</t>
  </si>
  <si>
    <t>IP dome antivandal kamera30 sn/s při 1920 x 1080 px</t>
  </si>
  <si>
    <t>108</t>
  </si>
  <si>
    <t>55</t>
  </si>
  <si>
    <t>Pol55</t>
  </si>
  <si>
    <t>PoE industry 16x1000M+2SFP MNG</t>
  </si>
  <si>
    <t>110</t>
  </si>
  <si>
    <t>Pol56</t>
  </si>
  <si>
    <t>Konzole Al</t>
  </si>
  <si>
    <t>112</t>
  </si>
  <si>
    <t>57</t>
  </si>
  <si>
    <t>Pol57</t>
  </si>
  <si>
    <t>Průchodka</t>
  </si>
  <si>
    <t>114</t>
  </si>
  <si>
    <t>Pol58</t>
  </si>
  <si>
    <t>Injektor LAN</t>
  </si>
  <si>
    <t>116</t>
  </si>
  <si>
    <t>59</t>
  </si>
  <si>
    <t>Pol59</t>
  </si>
  <si>
    <t>Chránička UV odolná</t>
  </si>
  <si>
    <t>118</t>
  </si>
  <si>
    <t>Pol60</t>
  </si>
  <si>
    <t>Konektor RJ-45+spojovací materiál</t>
  </si>
  <si>
    <t>120</t>
  </si>
  <si>
    <t>61</t>
  </si>
  <si>
    <t>Pol61</t>
  </si>
  <si>
    <t>Rozvodná krabice</t>
  </si>
  <si>
    <t>122</t>
  </si>
  <si>
    <t>Pol62</t>
  </si>
  <si>
    <t>19" rack rozvaděč Schrack</t>
  </si>
  <si>
    <t>124</t>
  </si>
  <si>
    <t>63</t>
  </si>
  <si>
    <t>Pol63</t>
  </si>
  <si>
    <t>Napájecí panel 19"s přepěťovou ochranou a vypínačem</t>
  </si>
  <si>
    <t>126</t>
  </si>
  <si>
    <t>Pol64</t>
  </si>
  <si>
    <t>19" Police Schrack</t>
  </si>
  <si>
    <t>128</t>
  </si>
  <si>
    <t>65</t>
  </si>
  <si>
    <t>Pol65</t>
  </si>
  <si>
    <t>Patch panel 19" Schrack  24 port</t>
  </si>
  <si>
    <t>130</t>
  </si>
  <si>
    <t>Pol66</t>
  </si>
  <si>
    <t>Ventilační jednotka ,zámek,vyvazovaí lišty</t>
  </si>
  <si>
    <t>132</t>
  </si>
  <si>
    <t>67</t>
  </si>
  <si>
    <t>Pol67</t>
  </si>
  <si>
    <t>FTP kabel outdoor Cat5e black</t>
  </si>
  <si>
    <t>134</t>
  </si>
  <si>
    <t>Pol68</t>
  </si>
  <si>
    <t>Instalační a upevňmovací materiál</t>
  </si>
  <si>
    <t>136</t>
  </si>
  <si>
    <t>69</t>
  </si>
  <si>
    <t>Pol69</t>
  </si>
  <si>
    <t>Lišta vkládací 20x20 hnědá/četná</t>
  </si>
  <si>
    <t>138</t>
  </si>
  <si>
    <t>Pol70</t>
  </si>
  <si>
    <t>Elektroinstalační materál</t>
  </si>
  <si>
    <t>140</t>
  </si>
  <si>
    <t>71</t>
  </si>
  <si>
    <t>Pol71</t>
  </si>
  <si>
    <t>Montáž kamerového systému</t>
  </si>
  <si>
    <t>142</t>
  </si>
  <si>
    <t>Pol72</t>
  </si>
  <si>
    <t>Oživení a programová konfigurace</t>
  </si>
  <si>
    <t>144</t>
  </si>
  <si>
    <t>73</t>
  </si>
  <si>
    <t>Pol73</t>
  </si>
  <si>
    <t>Přenos a komunikace na PCO MP</t>
  </si>
  <si>
    <t>146</t>
  </si>
  <si>
    <t>Pol74</t>
  </si>
  <si>
    <t>Výchozí revize systému</t>
  </si>
  <si>
    <t>148</t>
  </si>
  <si>
    <t>D9</t>
  </si>
  <si>
    <t>EZS+EPS</t>
  </si>
  <si>
    <t>75</t>
  </si>
  <si>
    <t>Pol75</t>
  </si>
  <si>
    <t>Poplachová ústředna EZS s nadstavbou EPS</t>
  </si>
  <si>
    <t>150</t>
  </si>
  <si>
    <t>Pol76</t>
  </si>
  <si>
    <t>Box pro ústřednu plech bílá se zámkem</t>
  </si>
  <si>
    <t>152</t>
  </si>
  <si>
    <t>77</t>
  </si>
  <si>
    <t>Pol77</t>
  </si>
  <si>
    <t>Napájecí zdroj pro ústřednu 80VA</t>
  </si>
  <si>
    <t>154</t>
  </si>
  <si>
    <t>Pol78</t>
  </si>
  <si>
    <t>Záložní akumulátor prom ústřednu bezúdržbový 12V 18Ah</t>
  </si>
  <si>
    <t>156</t>
  </si>
  <si>
    <t>79</t>
  </si>
  <si>
    <t>Pol79</t>
  </si>
  <si>
    <t>Expander peo rozšíření systému 8 vstupů sběrnicový</t>
  </si>
  <si>
    <t>158</t>
  </si>
  <si>
    <t>Pol80</t>
  </si>
  <si>
    <t>Box pro pomocný zdroj bílá se zámkem</t>
  </si>
  <si>
    <t>160</t>
  </si>
  <si>
    <t>81</t>
  </si>
  <si>
    <t>Pol81</t>
  </si>
  <si>
    <t>Napájecí zdroj 40VA</t>
  </si>
  <si>
    <t>162</t>
  </si>
  <si>
    <t>Pol82</t>
  </si>
  <si>
    <t>Záložní akumulátor prom ústřednu bezúdržbový 12V 7Ah</t>
  </si>
  <si>
    <t>164</t>
  </si>
  <si>
    <t>83</t>
  </si>
  <si>
    <t>Pol83</t>
  </si>
  <si>
    <t>Detektor požární optickokouřový</t>
  </si>
  <si>
    <t>166</t>
  </si>
  <si>
    <t>Pol84</t>
  </si>
  <si>
    <t>Ovládací klávesnice LCD CZ</t>
  </si>
  <si>
    <t>168</t>
  </si>
  <si>
    <t>85</t>
  </si>
  <si>
    <t>Pol85</t>
  </si>
  <si>
    <t>Pomocný sběrnicoví zdroj</t>
  </si>
  <si>
    <t>170</t>
  </si>
  <si>
    <t>Pol86</t>
  </si>
  <si>
    <t>Radiový vysílač pro přenoc na PCO</t>
  </si>
  <si>
    <t>172</t>
  </si>
  <si>
    <t>87</t>
  </si>
  <si>
    <t>174</t>
  </si>
  <si>
    <t>Pol87</t>
  </si>
  <si>
    <t>Kabel JE-H(St)H BdFE 180 PH 90 2x2x0,8</t>
  </si>
  <si>
    <t>176</t>
  </si>
  <si>
    <t>89</t>
  </si>
  <si>
    <t>Pol88</t>
  </si>
  <si>
    <t>Vnitřní siréna 110 dB</t>
  </si>
  <si>
    <t>178</t>
  </si>
  <si>
    <t>Pol89</t>
  </si>
  <si>
    <t>Instalační materiál</t>
  </si>
  <si>
    <t>180</t>
  </si>
  <si>
    <t>91</t>
  </si>
  <si>
    <t>Pol90</t>
  </si>
  <si>
    <t>Lišty vkládací</t>
  </si>
  <si>
    <t>182</t>
  </si>
  <si>
    <t>Pol91</t>
  </si>
  <si>
    <t>Montáž kabelových rozvodů</t>
  </si>
  <si>
    <t>184</t>
  </si>
  <si>
    <t>93</t>
  </si>
  <si>
    <t>Pol92</t>
  </si>
  <si>
    <t>186</t>
  </si>
  <si>
    <t>Pol93</t>
  </si>
  <si>
    <t>188</t>
  </si>
  <si>
    <t>95</t>
  </si>
  <si>
    <t>Pol94</t>
  </si>
  <si>
    <t>190</t>
  </si>
  <si>
    <t>Pol95</t>
  </si>
  <si>
    <t>Zařízení staveniště</t>
  </si>
  <si>
    <t>192</t>
  </si>
  <si>
    <t>97</t>
  </si>
  <si>
    <t>Pol96</t>
  </si>
  <si>
    <t>Likvidace elektroodpadu</t>
  </si>
  <si>
    <t>194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</si>
  <si>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</si>
  <si>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</si>
  <si>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</si>
  <si>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</si>
  <si>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</si>
  <si>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</si>
  <si>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</si>
  <si>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</si>
  <si>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</si>
  <si>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</si>
  <si>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</si>
  <si>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</si>
  <si>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</si>
  <si>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</si>
  <si>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</si>
  <si>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</si>
  <si>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</si>
  <si>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</si>
  <si>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</si>
  <si>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</si>
  <si>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</si>
  <si>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</si>
  <si>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</si>
  <si>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</si>
  <si>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</si>
  <si>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</si>
  <si>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</si>
  <si>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</si>
  <si>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</si>
  <si>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</si>
  <si>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</si>
  <si>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</si>
  <si>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</si>
  <si>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</si>
  <si>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</si>
  <si>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</si>
  <si>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</si>
  <si>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</si>
  <si>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</si>
  <si>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</si>
  <si>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</si>
  <si>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</si>
  <si>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</si>
  <si>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</si>
  <si>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</si>
  <si>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</si>
  <si>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</si>
  <si>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</si>
  <si>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</si>
  <si>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</si>
  <si>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</si>
  <si>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</si>
  <si>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</si>
  <si>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</si>
  <si>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</si>
  <si>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</si>
  <si>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</si>
  <si>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</si>
  <si>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</si>
  <si>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</si>
  <si>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</si>
  <si>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</si>
  <si>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</si>
  <si>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</si>
  <si>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</si>
  <si>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</si>
  <si>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</si>
  <si>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</si>
  <si>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</si>
  <si>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</si>
  <si>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</si>
  <si>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</si>
  <si>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</si>
  <si>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</si>
  <si>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</si>
  <si>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</si>
  <si>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</si>
  <si>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</si>
  <si>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</si>
  <si>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</si>
  <si>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</si>
  <si>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</si>
  <si>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</si>
  <si>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</si>
  <si>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</si>
  <si>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</si>
  <si>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</si>
  <si>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</si>
  <si>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</si>
  <si>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</si>
  <si>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</si>
  <si>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</si>
  <si>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</si>
  <si>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</si>
  <si>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</si>
  <si>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</si>
  <si>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</si>
  <si>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</si>
  <si>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</si>
  <si>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</si>
  <si>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</si>
  <si>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</si>
  <si>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</si>
  <si>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</si>
  <si>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</si>
  <si>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</si>
  <si>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</si>
  <si>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</si>
  <si>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</si>
  <si>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</si>
  <si>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</si>
  <si>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</si>
  <si>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</si>
  <si>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</si>
  <si>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</si>
  <si>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</si>
  <si>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</si>
  <si>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</si>
  <si>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</si>
  <si>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</si>
  <si>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</si>
  <si>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</si>
  <si>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</si>
  <si>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</si>
  <si>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</si>
  <si>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</si>
  <si>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</si>
  <si>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</si>
  <si>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</si>
  <si>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</si>
  <si>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</si>
  <si>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</si>
  <si>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</si>
  <si>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</si>
  <si>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</si>
  <si>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</si>
  <si>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</si>
  <si>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</si>
  <si>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</si>
  <si>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</si>
  <si>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</si>
  <si>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</si>
  <si>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</si>
  <si>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</si>
  <si>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</si>
  <si>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</si>
  <si>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</si>
  <si>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</si>
  <si>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</si>
  <si>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</si>
  <si>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</si>
  <si>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</si>
  <si>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</si>
  <si>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</si>
  <si>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</si>
  <si>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</si>
  <si>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</si>
  <si>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</si>
  <si>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</si>
  <si>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</si>
  <si>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</si>
  <si>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</si>
  <si>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</si>
  <si>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</si>
  <si>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</si>
  <si>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</si>
  <si>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</si>
  <si>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</si>
  <si>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</si>
  <si>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</si>
  <si>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</si>
  <si>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</si>
  <si>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</si>
  <si>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</si>
  <si>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</si>
  <si>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</si>
  <si>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</si>
  <si>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</si>
  <si>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</si>
  <si>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</si>
  <si>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</si>
  <si>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</si>
  <si>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</si>
  <si>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Lubomír Pohl , Elektroservis-Broumov , Hesseliova 329 , Broumov , Nové Město 55001</t>
  </si>
  <si>
    <t>14544903</t>
  </si>
  <si>
    <t>CZ6012060549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</si>
</sst>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  <font>
      <sz val="8"/>
      <color indexed="56"/>
      <name val="Trebuchet MS"/>
      <family val="2"/>
      <charset val="238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8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hair">
        <color indexed="55"/>
      </top>
      <bottom style="medium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21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2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166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0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8" xfId="0" applyFont="1" applyBorder="1" applyAlignment="1" applyProtection="1">
      <alignment vertical="center" wrapText="1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49" fontId="36" fillId="0" borderId="0" xfId="0" applyNumberFormat="1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3" fillId="0" borderId="0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8" xfId="0" applyFont="1" applyBorder="1" applyAlignment="1" applyProtection="1">
      <alignment horizontal="left" vertical="center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0" xfId="0" applyFont="1" applyFill="1" applyBorder="1" applyAlignment="1" applyProtection="1">
      <alignment horizontal="left" vertical="center"/>
      <protection locked="0"/>
    </xf>
    <xf numFmtId="0" fontId="36" fillId="0" borderId="0" xfId="0" applyFont="1" applyFill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 applyProtection="1">
      <alignment horizontal="center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0" xfId="0" applyFont="1" applyBorder="1" applyAlignment="1" applyProtection="1">
      <alignment horizontal="center" vertical="top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0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6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1" xfId="0" applyFont="1" applyBorder="1" applyAlignment="1" applyProtection="1">
      <alignment vertical="top"/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left"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49" fontId="44" fillId="3" borderId="0" xfId="0" applyNumberFormat="1" applyFont="1" applyFill="1" applyBorder="1" applyAlignment="1" applyProtection="1">
      <alignment horizontal="left" vertical="center"/>
      <protection locked="0"/>
    </xf>
    <xf numFmtId="14" fontId="2" fillId="3" borderId="0" xfId="0" applyNumberFormat="1" applyFont="1" applyFill="1" applyBorder="1" applyAlignment="1" applyProtection="1">
      <alignment horizontal="left" vertical="center"/>
      <protection locked="0"/>
    </xf>
    <xf numFmtId="167" fontId="0" fillId="0" borderId="17" xfId="0" applyNumberFormat="1" applyFont="1" applyBorder="1" applyAlignment="1" applyProtection="1">
      <alignment vertical="center"/>
    </xf>
    <xf numFmtId="4" fontId="0" fillId="0" borderId="19" xfId="0" applyNumberFormat="1" applyFont="1" applyBorder="1" applyAlignment="1" applyProtection="1">
      <alignment vertical="center"/>
    </xf>
    <xf numFmtId="2" fontId="45" fillId="0" borderId="36" xfId="0" applyNumberFormat="1" applyFont="1" applyFill="1" applyBorder="1" applyAlignment="1" applyProtection="1">
      <alignment horizontal="right" vertical="center"/>
      <protection locked="0"/>
    </xf>
    <xf numFmtId="2" fontId="45" fillId="0" borderId="37" xfId="0" applyNumberFormat="1" applyFont="1" applyFill="1" applyBorder="1" applyAlignment="1" applyProtection="1">
      <alignment horizontal="right" vertical="center"/>
      <protection locked="0"/>
    </xf>
    <xf numFmtId="2" fontId="43" fillId="0" borderId="38" xfId="0" applyNumberFormat="1" applyFont="1" applyBorder="1" applyAlignment="1" applyProtection="1">
      <alignment horizontal="right" vertical="center"/>
      <protection locked="0"/>
    </xf>
    <xf numFmtId="4" fontId="46" fillId="5" borderId="39" xfId="0" applyNumberFormat="1" applyFont="1" applyFill="1" applyBorder="1" applyAlignment="1" applyProtection="1">
      <alignment horizontal="right" vertical="center"/>
      <protection locked="0"/>
    </xf>
    <xf numFmtId="4" fontId="0" fillId="5" borderId="4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44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49" fontId="36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I49" sqref="I49:AF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85" t="s">
        <v>16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5"/>
      <c r="AQ5" s="27"/>
      <c r="BE5" s="283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87" t="s">
        <v>19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5"/>
      <c r="AQ6" s="27"/>
      <c r="BE6" s="284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84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272">
        <v>43279</v>
      </c>
      <c r="AO8" s="25"/>
      <c r="AP8" s="25"/>
      <c r="AQ8" s="27"/>
      <c r="BE8" s="284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84"/>
      <c r="BS9" s="20" t="s">
        <v>8</v>
      </c>
    </row>
    <row r="10" spans="1:74" ht="14.45" customHeight="1">
      <c r="B10" s="24"/>
      <c r="C10" s="25"/>
      <c r="D10" s="33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27</v>
      </c>
      <c r="AL10" s="25"/>
      <c r="AM10" s="25"/>
      <c r="AN10" s="31" t="s">
        <v>21</v>
      </c>
      <c r="AO10" s="25"/>
      <c r="AP10" s="25"/>
      <c r="AQ10" s="27"/>
      <c r="BE10" s="284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28</v>
      </c>
      <c r="AL11" s="25"/>
      <c r="AM11" s="25"/>
      <c r="AN11" s="31" t="s">
        <v>21</v>
      </c>
      <c r="AO11" s="25"/>
      <c r="AP11" s="25"/>
      <c r="AQ11" s="27"/>
      <c r="BE11" s="284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84"/>
      <c r="BS12" s="20" t="s">
        <v>8</v>
      </c>
    </row>
    <row r="13" spans="1:74" ht="14.45" customHeight="1">
      <c r="B13" s="24"/>
      <c r="C13" s="25"/>
      <c r="D13" s="33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27</v>
      </c>
      <c r="AL13" s="25"/>
      <c r="AM13" s="25"/>
      <c r="AN13" s="271" t="s">
        <v>651</v>
      </c>
      <c r="AO13" s="25"/>
      <c r="AP13" s="25"/>
      <c r="AQ13" s="27"/>
      <c r="BE13" s="284"/>
      <c r="BS13" s="20" t="s">
        <v>8</v>
      </c>
    </row>
    <row r="14" spans="1:74" ht="15">
      <c r="B14" s="24"/>
      <c r="C14" s="25"/>
      <c r="D14" s="25"/>
      <c r="E14" s="288" t="s">
        <v>650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33" t="s">
        <v>28</v>
      </c>
      <c r="AL14" s="25"/>
      <c r="AM14" s="25"/>
      <c r="AN14" s="271" t="s">
        <v>652</v>
      </c>
      <c r="AO14" s="25"/>
      <c r="AP14" s="25"/>
      <c r="AQ14" s="27"/>
      <c r="BE14" s="284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84"/>
      <c r="BS15" s="20" t="s">
        <v>6</v>
      </c>
    </row>
    <row r="16" spans="1:74" ht="14.45" customHeight="1">
      <c r="B16" s="24"/>
      <c r="C16" s="25"/>
      <c r="D16" s="33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27</v>
      </c>
      <c r="AL16" s="25"/>
      <c r="AM16" s="25"/>
      <c r="AN16" s="31" t="s">
        <v>21</v>
      </c>
      <c r="AO16" s="25"/>
      <c r="AP16" s="25"/>
      <c r="AQ16" s="27"/>
      <c r="BE16" s="284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28</v>
      </c>
      <c r="AL17" s="25"/>
      <c r="AM17" s="25"/>
      <c r="AN17" s="31" t="s">
        <v>21</v>
      </c>
      <c r="AO17" s="25"/>
      <c r="AP17" s="25"/>
      <c r="AQ17" s="27"/>
      <c r="BE17" s="284"/>
      <c r="BS17" s="20" t="s">
        <v>31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84"/>
      <c r="BS18" s="20" t="s">
        <v>8</v>
      </c>
    </row>
    <row r="19" spans="2:71" ht="14.45" customHeight="1">
      <c r="B19" s="24"/>
      <c r="C19" s="25"/>
      <c r="D19" s="33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84"/>
      <c r="BS19" s="20" t="s">
        <v>8</v>
      </c>
    </row>
    <row r="20" spans="2:71" ht="22.5" customHeight="1">
      <c r="B20" s="24"/>
      <c r="C20" s="25"/>
      <c r="D20" s="25"/>
      <c r="E20" s="290" t="s">
        <v>21</v>
      </c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5"/>
      <c r="AP20" s="25"/>
      <c r="AQ20" s="27"/>
      <c r="BE20" s="284"/>
      <c r="BS20" s="20" t="s">
        <v>31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84"/>
    </row>
    <row r="22" spans="2:71" ht="6.95" customHeight="1">
      <c r="B22" s="24"/>
      <c r="C22" s="25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5"/>
      <c r="AQ22" s="27"/>
      <c r="BE22" s="284"/>
    </row>
    <row r="23" spans="2:71" s="1" customFormat="1" ht="25.9" customHeight="1">
      <c r="B23" s="35"/>
      <c r="C23" s="36"/>
      <c r="D23" s="37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91">
        <f>ROUND(AG51,2)</f>
        <v>1478286.35</v>
      </c>
      <c r="AL23" s="292"/>
      <c r="AM23" s="292"/>
      <c r="AN23" s="292"/>
      <c r="AO23" s="292"/>
      <c r="AP23" s="36"/>
      <c r="AQ23" s="39"/>
      <c r="BE23" s="284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284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93" t="s">
        <v>34</v>
      </c>
      <c r="M25" s="293"/>
      <c r="N25" s="293"/>
      <c r="O25" s="293"/>
      <c r="P25" s="36"/>
      <c r="Q25" s="36"/>
      <c r="R25" s="36"/>
      <c r="S25" s="36"/>
      <c r="T25" s="36"/>
      <c r="U25" s="36"/>
      <c r="V25" s="36"/>
      <c r="W25" s="293" t="s">
        <v>35</v>
      </c>
      <c r="X25" s="293"/>
      <c r="Y25" s="293"/>
      <c r="Z25" s="293"/>
      <c r="AA25" s="293"/>
      <c r="AB25" s="293"/>
      <c r="AC25" s="293"/>
      <c r="AD25" s="293"/>
      <c r="AE25" s="293"/>
      <c r="AF25" s="36"/>
      <c r="AG25" s="36"/>
      <c r="AH25" s="36"/>
      <c r="AI25" s="36"/>
      <c r="AJ25" s="36"/>
      <c r="AK25" s="293" t="s">
        <v>36</v>
      </c>
      <c r="AL25" s="293"/>
      <c r="AM25" s="293"/>
      <c r="AN25" s="293"/>
      <c r="AO25" s="293"/>
      <c r="AP25" s="36"/>
      <c r="AQ25" s="39"/>
      <c r="BE25" s="284"/>
    </row>
    <row r="26" spans="2:71" s="2" customFormat="1" ht="14.45" customHeight="1">
      <c r="B26" s="41"/>
      <c r="C26" s="42"/>
      <c r="D26" s="43" t="s">
        <v>37</v>
      </c>
      <c r="E26" s="42"/>
      <c r="F26" s="43" t="s">
        <v>38</v>
      </c>
      <c r="G26" s="42"/>
      <c r="H26" s="42"/>
      <c r="I26" s="42"/>
      <c r="J26" s="42"/>
      <c r="K26" s="42"/>
      <c r="L26" s="280">
        <v>0.21</v>
      </c>
      <c r="M26" s="281"/>
      <c r="N26" s="281"/>
      <c r="O26" s="281"/>
      <c r="P26" s="42"/>
      <c r="Q26" s="42"/>
      <c r="R26" s="42"/>
      <c r="S26" s="42"/>
      <c r="T26" s="42"/>
      <c r="U26" s="42"/>
      <c r="V26" s="42"/>
      <c r="W26" s="282">
        <f>ROUND(AZ51,2)</f>
        <v>1478286.35</v>
      </c>
      <c r="X26" s="281"/>
      <c r="Y26" s="281"/>
      <c r="Z26" s="281"/>
      <c r="AA26" s="281"/>
      <c r="AB26" s="281"/>
      <c r="AC26" s="281"/>
      <c r="AD26" s="281"/>
      <c r="AE26" s="281"/>
      <c r="AF26" s="42"/>
      <c r="AG26" s="42"/>
      <c r="AH26" s="42"/>
      <c r="AI26" s="42"/>
      <c r="AJ26" s="42"/>
      <c r="AK26" s="282">
        <f>ROUND(AV51,2)</f>
        <v>310440.13</v>
      </c>
      <c r="AL26" s="281"/>
      <c r="AM26" s="281"/>
      <c r="AN26" s="281"/>
      <c r="AO26" s="281"/>
      <c r="AP26" s="42"/>
      <c r="AQ26" s="44"/>
      <c r="BE26" s="284"/>
    </row>
    <row r="27" spans="2:71" s="2" customFormat="1" ht="14.45" customHeight="1">
      <c r="B27" s="41"/>
      <c r="C27" s="42"/>
      <c r="D27" s="42"/>
      <c r="E27" s="42"/>
      <c r="F27" s="43" t="s">
        <v>39</v>
      </c>
      <c r="G27" s="42"/>
      <c r="H27" s="42"/>
      <c r="I27" s="42"/>
      <c r="J27" s="42"/>
      <c r="K27" s="42"/>
      <c r="L27" s="280">
        <v>0.15</v>
      </c>
      <c r="M27" s="281"/>
      <c r="N27" s="281"/>
      <c r="O27" s="281"/>
      <c r="P27" s="42"/>
      <c r="Q27" s="42"/>
      <c r="R27" s="42"/>
      <c r="S27" s="42"/>
      <c r="T27" s="42"/>
      <c r="U27" s="42"/>
      <c r="V27" s="42"/>
      <c r="W27" s="282">
        <f>ROUND(BA51,2)</f>
        <v>0</v>
      </c>
      <c r="X27" s="281"/>
      <c r="Y27" s="281"/>
      <c r="Z27" s="281"/>
      <c r="AA27" s="281"/>
      <c r="AB27" s="281"/>
      <c r="AC27" s="281"/>
      <c r="AD27" s="281"/>
      <c r="AE27" s="281"/>
      <c r="AF27" s="42"/>
      <c r="AG27" s="42"/>
      <c r="AH27" s="42"/>
      <c r="AI27" s="42"/>
      <c r="AJ27" s="42"/>
      <c r="AK27" s="282">
        <f>ROUND(AW51,2)</f>
        <v>0</v>
      </c>
      <c r="AL27" s="281"/>
      <c r="AM27" s="281"/>
      <c r="AN27" s="281"/>
      <c r="AO27" s="281"/>
      <c r="AP27" s="42"/>
      <c r="AQ27" s="44"/>
      <c r="BE27" s="284"/>
    </row>
    <row r="28" spans="2:71" s="2" customFormat="1" ht="14.45" hidden="1" customHeight="1">
      <c r="B28" s="41"/>
      <c r="C28" s="42"/>
      <c r="D28" s="42"/>
      <c r="E28" s="42"/>
      <c r="F28" s="43" t="s">
        <v>40</v>
      </c>
      <c r="G28" s="42"/>
      <c r="H28" s="42"/>
      <c r="I28" s="42"/>
      <c r="J28" s="42"/>
      <c r="K28" s="42"/>
      <c r="L28" s="280">
        <v>0.21</v>
      </c>
      <c r="M28" s="281"/>
      <c r="N28" s="281"/>
      <c r="O28" s="281"/>
      <c r="P28" s="42"/>
      <c r="Q28" s="42"/>
      <c r="R28" s="42"/>
      <c r="S28" s="42"/>
      <c r="T28" s="42"/>
      <c r="U28" s="42"/>
      <c r="V28" s="42"/>
      <c r="W28" s="282">
        <f>ROUND(BB51,2)</f>
        <v>0</v>
      </c>
      <c r="X28" s="281"/>
      <c r="Y28" s="281"/>
      <c r="Z28" s="281"/>
      <c r="AA28" s="281"/>
      <c r="AB28" s="281"/>
      <c r="AC28" s="281"/>
      <c r="AD28" s="281"/>
      <c r="AE28" s="281"/>
      <c r="AF28" s="42"/>
      <c r="AG28" s="42"/>
      <c r="AH28" s="42"/>
      <c r="AI28" s="42"/>
      <c r="AJ28" s="42"/>
      <c r="AK28" s="282">
        <v>0</v>
      </c>
      <c r="AL28" s="281"/>
      <c r="AM28" s="281"/>
      <c r="AN28" s="281"/>
      <c r="AO28" s="281"/>
      <c r="AP28" s="42"/>
      <c r="AQ28" s="44"/>
      <c r="BE28" s="284"/>
    </row>
    <row r="29" spans="2:71" s="2" customFormat="1" ht="14.45" hidden="1" customHeight="1">
      <c r="B29" s="41"/>
      <c r="C29" s="42"/>
      <c r="D29" s="42"/>
      <c r="E29" s="42"/>
      <c r="F29" s="43" t="s">
        <v>41</v>
      </c>
      <c r="G29" s="42"/>
      <c r="H29" s="42"/>
      <c r="I29" s="42"/>
      <c r="J29" s="42"/>
      <c r="K29" s="42"/>
      <c r="L29" s="280">
        <v>0.15</v>
      </c>
      <c r="M29" s="281"/>
      <c r="N29" s="281"/>
      <c r="O29" s="281"/>
      <c r="P29" s="42"/>
      <c r="Q29" s="42"/>
      <c r="R29" s="42"/>
      <c r="S29" s="42"/>
      <c r="T29" s="42"/>
      <c r="U29" s="42"/>
      <c r="V29" s="42"/>
      <c r="W29" s="282">
        <f>ROUND(BC51,2)</f>
        <v>0</v>
      </c>
      <c r="X29" s="281"/>
      <c r="Y29" s="281"/>
      <c r="Z29" s="281"/>
      <c r="AA29" s="281"/>
      <c r="AB29" s="281"/>
      <c r="AC29" s="281"/>
      <c r="AD29" s="281"/>
      <c r="AE29" s="281"/>
      <c r="AF29" s="42"/>
      <c r="AG29" s="42"/>
      <c r="AH29" s="42"/>
      <c r="AI29" s="42"/>
      <c r="AJ29" s="42"/>
      <c r="AK29" s="282">
        <v>0</v>
      </c>
      <c r="AL29" s="281"/>
      <c r="AM29" s="281"/>
      <c r="AN29" s="281"/>
      <c r="AO29" s="281"/>
      <c r="AP29" s="42"/>
      <c r="AQ29" s="44"/>
      <c r="BE29" s="284"/>
    </row>
    <row r="30" spans="2:71" s="2" customFormat="1" ht="14.45" hidden="1" customHeight="1">
      <c r="B30" s="41"/>
      <c r="C30" s="42"/>
      <c r="D30" s="42"/>
      <c r="E30" s="42"/>
      <c r="F30" s="43" t="s">
        <v>42</v>
      </c>
      <c r="G30" s="42"/>
      <c r="H30" s="42"/>
      <c r="I30" s="42"/>
      <c r="J30" s="42"/>
      <c r="K30" s="42"/>
      <c r="L30" s="280">
        <v>0</v>
      </c>
      <c r="M30" s="281"/>
      <c r="N30" s="281"/>
      <c r="O30" s="281"/>
      <c r="P30" s="42"/>
      <c r="Q30" s="42"/>
      <c r="R30" s="42"/>
      <c r="S30" s="42"/>
      <c r="T30" s="42"/>
      <c r="U30" s="42"/>
      <c r="V30" s="42"/>
      <c r="W30" s="282">
        <f>ROUND(BD51,2)</f>
        <v>0</v>
      </c>
      <c r="X30" s="281"/>
      <c r="Y30" s="281"/>
      <c r="Z30" s="281"/>
      <c r="AA30" s="281"/>
      <c r="AB30" s="281"/>
      <c r="AC30" s="281"/>
      <c r="AD30" s="281"/>
      <c r="AE30" s="281"/>
      <c r="AF30" s="42"/>
      <c r="AG30" s="42"/>
      <c r="AH30" s="42"/>
      <c r="AI30" s="42"/>
      <c r="AJ30" s="42"/>
      <c r="AK30" s="282">
        <v>0</v>
      </c>
      <c r="AL30" s="281"/>
      <c r="AM30" s="281"/>
      <c r="AN30" s="281"/>
      <c r="AO30" s="281"/>
      <c r="AP30" s="42"/>
      <c r="AQ30" s="44"/>
      <c r="BE30" s="284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284"/>
    </row>
    <row r="32" spans="2:71" s="1" customFormat="1" ht="25.9" customHeight="1">
      <c r="B32" s="35"/>
      <c r="C32" s="45"/>
      <c r="D32" s="46" t="s">
        <v>43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44</v>
      </c>
      <c r="U32" s="47"/>
      <c r="V32" s="47"/>
      <c r="W32" s="47"/>
      <c r="X32" s="306" t="s">
        <v>45</v>
      </c>
      <c r="Y32" s="307"/>
      <c r="Z32" s="307"/>
      <c r="AA32" s="307"/>
      <c r="AB32" s="307"/>
      <c r="AC32" s="47"/>
      <c r="AD32" s="47"/>
      <c r="AE32" s="47"/>
      <c r="AF32" s="47"/>
      <c r="AG32" s="47"/>
      <c r="AH32" s="47"/>
      <c r="AI32" s="47"/>
      <c r="AJ32" s="47"/>
      <c r="AK32" s="308">
        <f>SUM(AK23:AK30)</f>
        <v>1788726.48</v>
      </c>
      <c r="AL32" s="307"/>
      <c r="AM32" s="307"/>
      <c r="AN32" s="307"/>
      <c r="AO32" s="309"/>
      <c r="AP32" s="45"/>
      <c r="AQ32" s="49"/>
      <c r="BE32" s="284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>
      <c r="B39" s="35"/>
      <c r="C39" s="56" t="s">
        <v>46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>
      <c r="B41" s="58"/>
      <c r="C41" s="59" t="s">
        <v>15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2017-04-06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>
      <c r="B42" s="62"/>
      <c r="C42" s="63" t="s">
        <v>18</v>
      </c>
      <c r="D42" s="64"/>
      <c r="E42" s="64"/>
      <c r="F42" s="64"/>
      <c r="G42" s="64"/>
      <c r="H42" s="64"/>
      <c r="I42" s="64"/>
      <c r="J42" s="64"/>
      <c r="K42" s="64"/>
      <c r="L42" s="302" t="str">
        <f>K6</f>
        <v>Dřevěný hřbitovní kostel Panny Marie Broumov</v>
      </c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303"/>
      <c r="AC42" s="303"/>
      <c r="AD42" s="303"/>
      <c r="AE42" s="303"/>
      <c r="AF42" s="303"/>
      <c r="AG42" s="303"/>
      <c r="AH42" s="303"/>
      <c r="AI42" s="303"/>
      <c r="AJ42" s="303"/>
      <c r="AK42" s="303"/>
      <c r="AL42" s="303"/>
      <c r="AM42" s="303"/>
      <c r="AN42" s="303"/>
      <c r="AO42" s="303"/>
      <c r="AP42" s="64"/>
      <c r="AQ42" s="64"/>
      <c r="AR42" s="65"/>
    </row>
    <row r="43" spans="2:56" s="1" customFormat="1" ht="6.95" customHeight="1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 ht="15">
      <c r="B44" s="35"/>
      <c r="C44" s="59" t="s">
        <v>23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 xml:space="preserve"> 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25</v>
      </c>
      <c r="AJ44" s="57"/>
      <c r="AK44" s="57"/>
      <c r="AL44" s="57"/>
      <c r="AM44" s="304">
        <f>IF(AN8= "","",AN8)</f>
        <v>43279</v>
      </c>
      <c r="AN44" s="304"/>
      <c r="AO44" s="57"/>
      <c r="AP44" s="57"/>
      <c r="AQ44" s="57"/>
      <c r="AR44" s="55"/>
    </row>
    <row r="45" spans="2:56" s="1" customFormat="1" ht="6.95" customHeight="1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 ht="15">
      <c r="B46" s="35"/>
      <c r="C46" s="59" t="s">
        <v>26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 xml:space="preserve"> 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30</v>
      </c>
      <c r="AJ46" s="57"/>
      <c r="AK46" s="57"/>
      <c r="AL46" s="57"/>
      <c r="AM46" s="305" t="str">
        <f>IF(E17="","",E17)</f>
        <v xml:space="preserve"> </v>
      </c>
      <c r="AN46" s="305"/>
      <c r="AO46" s="305"/>
      <c r="AP46" s="305"/>
      <c r="AQ46" s="57"/>
      <c r="AR46" s="55"/>
      <c r="AS46" s="310" t="s">
        <v>47</v>
      </c>
      <c r="AT46" s="311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35"/>
      <c r="C47" s="59" t="s">
        <v>29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>Lubomír Pohl , Elektroservis-Broumov , Hesseliova 329 , Broumov , Nové Město 55001</v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312"/>
      <c r="AT47" s="313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314"/>
      <c r="AT48" s="315"/>
      <c r="AU48" s="36"/>
      <c r="AV48" s="36"/>
      <c r="AW48" s="36"/>
      <c r="AX48" s="36"/>
      <c r="AY48" s="36"/>
      <c r="AZ48" s="36"/>
      <c r="BA48" s="36"/>
      <c r="BB48" s="36"/>
      <c r="BC48" s="36"/>
      <c r="BD48" s="72"/>
    </row>
    <row r="49" spans="1:91" s="1" customFormat="1" ht="29.25" customHeight="1">
      <c r="B49" s="35"/>
      <c r="C49" s="316" t="s">
        <v>48</v>
      </c>
      <c r="D49" s="295"/>
      <c r="E49" s="295"/>
      <c r="F49" s="295"/>
      <c r="G49" s="295"/>
      <c r="H49" s="47"/>
      <c r="I49" s="294" t="s">
        <v>49</v>
      </c>
      <c r="J49" s="295"/>
      <c r="K49" s="295"/>
      <c r="L49" s="295"/>
      <c r="M49" s="295"/>
      <c r="N49" s="295"/>
      <c r="O49" s="295"/>
      <c r="P49" s="295"/>
      <c r="Q49" s="295"/>
      <c r="R49" s="295"/>
      <c r="S49" s="295"/>
      <c r="T49" s="295"/>
      <c r="U49" s="295"/>
      <c r="V49" s="295"/>
      <c r="W49" s="295"/>
      <c r="X49" s="295"/>
      <c r="Y49" s="295"/>
      <c r="Z49" s="295"/>
      <c r="AA49" s="295"/>
      <c r="AB49" s="295"/>
      <c r="AC49" s="295"/>
      <c r="AD49" s="295"/>
      <c r="AE49" s="295"/>
      <c r="AF49" s="295"/>
      <c r="AG49" s="317" t="s">
        <v>50</v>
      </c>
      <c r="AH49" s="295"/>
      <c r="AI49" s="295"/>
      <c r="AJ49" s="295"/>
      <c r="AK49" s="295"/>
      <c r="AL49" s="295"/>
      <c r="AM49" s="295"/>
      <c r="AN49" s="294" t="s">
        <v>51</v>
      </c>
      <c r="AO49" s="295"/>
      <c r="AP49" s="295"/>
      <c r="AQ49" s="73" t="s">
        <v>52</v>
      </c>
      <c r="AR49" s="55"/>
      <c r="AS49" s="74" t="s">
        <v>53</v>
      </c>
      <c r="AT49" s="75" t="s">
        <v>54</v>
      </c>
      <c r="AU49" s="75" t="s">
        <v>55</v>
      </c>
      <c r="AV49" s="75" t="s">
        <v>56</v>
      </c>
      <c r="AW49" s="75" t="s">
        <v>57</v>
      </c>
      <c r="AX49" s="75" t="s">
        <v>58</v>
      </c>
      <c r="AY49" s="75" t="s">
        <v>59</v>
      </c>
      <c r="AZ49" s="75" t="s">
        <v>60</v>
      </c>
      <c r="BA49" s="75" t="s">
        <v>61</v>
      </c>
      <c r="BB49" s="75" t="s">
        <v>62</v>
      </c>
      <c r="BC49" s="75" t="s">
        <v>63</v>
      </c>
      <c r="BD49" s="76" t="s">
        <v>64</v>
      </c>
    </row>
    <row r="50" spans="1:91" s="1" customFormat="1" ht="10.9" customHeight="1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>
      <c r="B51" s="62"/>
      <c r="C51" s="80" t="s">
        <v>65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00">
        <f>ROUND(AG52,2)</f>
        <v>1478286.35</v>
      </c>
      <c r="AH51" s="300"/>
      <c r="AI51" s="300"/>
      <c r="AJ51" s="300"/>
      <c r="AK51" s="300"/>
      <c r="AL51" s="300"/>
      <c r="AM51" s="300"/>
      <c r="AN51" s="301">
        <f>SUM(AG51,AT51)</f>
        <v>1788726.48</v>
      </c>
      <c r="AO51" s="301"/>
      <c r="AP51" s="301"/>
      <c r="AQ51" s="82" t="s">
        <v>21</v>
      </c>
      <c r="AR51" s="65"/>
      <c r="AS51" s="83">
        <f>ROUND(AS52,2)</f>
        <v>0</v>
      </c>
      <c r="AT51" s="84">
        <f>ROUND(SUM(AV51:AW51),2)</f>
        <v>310440.13</v>
      </c>
      <c r="AU51" s="85">
        <f>ROUND(AU52,5)</f>
        <v>0</v>
      </c>
      <c r="AV51" s="84">
        <f>ROUND(AZ51*L26,2)</f>
        <v>310440.13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ROUND(AZ52,2)</f>
        <v>1478286.35</v>
      </c>
      <c r="BA51" s="84">
        <f>ROUND(BA52,2)</f>
        <v>0</v>
      </c>
      <c r="BB51" s="84">
        <f>ROUND(BB52,2)</f>
        <v>0</v>
      </c>
      <c r="BC51" s="84">
        <f>ROUND(BC52,2)</f>
        <v>0</v>
      </c>
      <c r="BD51" s="86">
        <f>ROUND(BD52,2)</f>
        <v>0</v>
      </c>
      <c r="BS51" s="87" t="s">
        <v>66</v>
      </c>
      <c r="BT51" s="87" t="s">
        <v>67</v>
      </c>
      <c r="BU51" s="88" t="s">
        <v>68</v>
      </c>
      <c r="BV51" s="87" t="s">
        <v>69</v>
      </c>
      <c r="BW51" s="87" t="s">
        <v>7</v>
      </c>
      <c r="BX51" s="87" t="s">
        <v>70</v>
      </c>
      <c r="CL51" s="87" t="s">
        <v>21</v>
      </c>
    </row>
    <row r="52" spans="1:91" s="5" customFormat="1" ht="37.5" customHeight="1">
      <c r="A52" s="89" t="s">
        <v>71</v>
      </c>
      <c r="B52" s="90"/>
      <c r="C52" s="91"/>
      <c r="D52" s="299" t="s">
        <v>72</v>
      </c>
      <c r="E52" s="299"/>
      <c r="F52" s="299"/>
      <c r="G52" s="299"/>
      <c r="H52" s="299"/>
      <c r="I52" s="92"/>
      <c r="J52" s="299" t="s">
        <v>19</v>
      </c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  <c r="AD52" s="299"/>
      <c r="AE52" s="299"/>
      <c r="AF52" s="299"/>
      <c r="AG52" s="297">
        <f>'SO01 - Dřevěný hřbitovní ...'!J27</f>
        <v>1478286.35</v>
      </c>
      <c r="AH52" s="298"/>
      <c r="AI52" s="298"/>
      <c r="AJ52" s="298"/>
      <c r="AK52" s="298"/>
      <c r="AL52" s="298"/>
      <c r="AM52" s="298"/>
      <c r="AN52" s="297">
        <f>SUM(AG52,AT52)</f>
        <v>1788726.48</v>
      </c>
      <c r="AO52" s="298"/>
      <c r="AP52" s="298"/>
      <c r="AQ52" s="93" t="s">
        <v>73</v>
      </c>
      <c r="AR52" s="94"/>
      <c r="AS52" s="95">
        <v>0</v>
      </c>
      <c r="AT52" s="96">
        <f>ROUND(SUM(AV52:AW52),2)</f>
        <v>310440.13</v>
      </c>
      <c r="AU52" s="97">
        <f>'SO01 - Dřevěný hřbitovní ...'!P85</f>
        <v>0</v>
      </c>
      <c r="AV52" s="96">
        <f>'SO01 - Dřevěný hřbitovní ...'!J30</f>
        <v>310440.13</v>
      </c>
      <c r="AW52" s="96">
        <f>'SO01 - Dřevěný hřbitovní ...'!J31</f>
        <v>0</v>
      </c>
      <c r="AX52" s="96">
        <f>'SO01 - Dřevěný hřbitovní ...'!J32</f>
        <v>0</v>
      </c>
      <c r="AY52" s="96">
        <f>'SO01 - Dřevěný hřbitovní ...'!J33</f>
        <v>0</v>
      </c>
      <c r="AZ52" s="96">
        <f>'SO01 - Dřevěný hřbitovní ...'!F30</f>
        <v>1478286.35</v>
      </c>
      <c r="BA52" s="96">
        <f>'SO01 - Dřevěný hřbitovní ...'!F31</f>
        <v>0</v>
      </c>
      <c r="BB52" s="96">
        <f>'SO01 - Dřevěný hřbitovní ...'!F32</f>
        <v>0</v>
      </c>
      <c r="BC52" s="96">
        <f>'SO01 - Dřevěný hřbitovní ...'!F33</f>
        <v>0</v>
      </c>
      <c r="BD52" s="98">
        <f>'SO01 - Dřevěný hřbitovní ...'!F34</f>
        <v>0</v>
      </c>
      <c r="BT52" s="99" t="s">
        <v>74</v>
      </c>
      <c r="BV52" s="99" t="s">
        <v>69</v>
      </c>
      <c r="BW52" s="99" t="s">
        <v>75</v>
      </c>
      <c r="BX52" s="99" t="s">
        <v>7</v>
      </c>
      <c r="CL52" s="99" t="s">
        <v>21</v>
      </c>
      <c r="CM52" s="99" t="s">
        <v>76</v>
      </c>
    </row>
    <row r="53" spans="1:91" s="1" customFormat="1" ht="30" customHeight="1">
      <c r="B53" s="35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5"/>
    </row>
    <row r="54" spans="1:91" s="1" customFormat="1" ht="6.95" customHeight="1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5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phoneticPr fontId="41" type="noConversion"/>
  <hyperlinks>
    <hyperlink ref="K1:S1" location="C2" display="1) Rekapitulace stavby"/>
    <hyperlink ref="W1:AI1" location="C51" display="2) Rekapitulace objektů stavby a soupisů prací"/>
    <hyperlink ref="A52" location="'SO01 - Dřevěný hřbitov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2"/>
  <sheetViews>
    <sheetView showGridLines="0" workbookViewId="0">
      <pane ySplit="1" topLeftCell="A176" activePane="bottomLeft" state="frozen"/>
      <selection pane="bottomLeft" activeCell="I142" sqref="I1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7"/>
      <c r="B1" s="101"/>
      <c r="C1" s="101"/>
      <c r="D1" s="102" t="s">
        <v>1</v>
      </c>
      <c r="E1" s="101"/>
      <c r="F1" s="103" t="s">
        <v>77</v>
      </c>
      <c r="G1" s="321" t="s">
        <v>78</v>
      </c>
      <c r="H1" s="321"/>
      <c r="I1" s="104"/>
      <c r="J1" s="103" t="s">
        <v>79</v>
      </c>
      <c r="K1" s="102" t="s">
        <v>80</v>
      </c>
      <c r="L1" s="103" t="s">
        <v>81</v>
      </c>
      <c r="M1" s="103"/>
      <c r="N1" s="103"/>
      <c r="O1" s="103"/>
      <c r="P1" s="103"/>
      <c r="Q1" s="103"/>
      <c r="R1" s="103"/>
      <c r="S1" s="103"/>
      <c r="T1" s="103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20" t="s">
        <v>75</v>
      </c>
    </row>
    <row r="3" spans="1:70" ht="6.95" customHeight="1">
      <c r="B3" s="21"/>
      <c r="C3" s="22"/>
      <c r="D3" s="22"/>
      <c r="E3" s="22"/>
      <c r="F3" s="22"/>
      <c r="G3" s="22"/>
      <c r="H3" s="22"/>
      <c r="I3" s="105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82</v>
      </c>
      <c r="E4" s="25"/>
      <c r="F4" s="25"/>
      <c r="G4" s="25"/>
      <c r="H4" s="25"/>
      <c r="I4" s="106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6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06"/>
      <c r="J6" s="25"/>
      <c r="K6" s="27"/>
    </row>
    <row r="7" spans="1:70" ht="22.5" customHeight="1">
      <c r="B7" s="24"/>
      <c r="C7" s="25"/>
      <c r="D7" s="25"/>
      <c r="E7" s="322" t="str">
        <f>'Rekapitulace stavby'!K6</f>
        <v>Dřevěný hřbitovní kostel Panny Marie Broumov</v>
      </c>
      <c r="F7" s="323"/>
      <c r="G7" s="323"/>
      <c r="H7" s="323"/>
      <c r="I7" s="106"/>
      <c r="J7" s="25"/>
      <c r="K7" s="27"/>
    </row>
    <row r="8" spans="1:70" s="1" customFormat="1" ht="15">
      <c r="B8" s="35"/>
      <c r="C8" s="36"/>
      <c r="D8" s="33" t="s">
        <v>83</v>
      </c>
      <c r="E8" s="36"/>
      <c r="F8" s="36"/>
      <c r="G8" s="36"/>
      <c r="H8" s="36"/>
      <c r="I8" s="107"/>
      <c r="J8" s="36"/>
      <c r="K8" s="39"/>
    </row>
    <row r="9" spans="1:70" s="1" customFormat="1" ht="36.950000000000003" customHeight="1">
      <c r="B9" s="35"/>
      <c r="C9" s="36"/>
      <c r="D9" s="36"/>
      <c r="E9" s="324" t="s">
        <v>84</v>
      </c>
      <c r="F9" s="325"/>
      <c r="G9" s="325"/>
      <c r="H9" s="325"/>
      <c r="I9" s="107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07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21</v>
      </c>
      <c r="G11" s="36"/>
      <c r="H11" s="36"/>
      <c r="I11" s="108" t="s">
        <v>22</v>
      </c>
      <c r="J11" s="31" t="s">
        <v>21</v>
      </c>
      <c r="K11" s="39"/>
    </row>
    <row r="12" spans="1:70" s="1" customFormat="1" ht="14.45" customHeight="1">
      <c r="B12" s="35"/>
      <c r="C12" s="36"/>
      <c r="D12" s="33" t="s">
        <v>23</v>
      </c>
      <c r="E12" s="36"/>
      <c r="F12" s="31" t="s">
        <v>24</v>
      </c>
      <c r="G12" s="36"/>
      <c r="H12" s="36"/>
      <c r="I12" s="108" t="s">
        <v>25</v>
      </c>
      <c r="J12" s="109">
        <f>'Rekapitulace stavby'!AN8</f>
        <v>43279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07"/>
      <c r="J13" s="36"/>
      <c r="K13" s="39"/>
    </row>
    <row r="14" spans="1:70" s="1" customFormat="1" ht="14.45" customHeight="1">
      <c r="B14" s="35"/>
      <c r="C14" s="36"/>
      <c r="D14" s="33" t="s">
        <v>26</v>
      </c>
      <c r="E14" s="36"/>
      <c r="F14" s="36"/>
      <c r="G14" s="36"/>
      <c r="H14" s="36"/>
      <c r="I14" s="108" t="s">
        <v>27</v>
      </c>
      <c r="J14" s="31" t="str">
        <f>IF('Rekapitulace stavby'!AN10="","",'Rekapitulace stavby'!AN10)</f>
        <v/>
      </c>
      <c r="K14" s="39"/>
    </row>
    <row r="15" spans="1:70" s="1" customFormat="1" ht="18" customHeight="1">
      <c r="B15" s="35"/>
      <c r="C15" s="36"/>
      <c r="D15" s="36"/>
      <c r="E15" s="31" t="str">
        <f>IF('Rekapitulace stavby'!E11="","",'Rekapitulace stavby'!E11)</f>
        <v xml:space="preserve"> </v>
      </c>
      <c r="F15" s="36"/>
      <c r="G15" s="36"/>
      <c r="H15" s="36"/>
      <c r="I15" s="108" t="s">
        <v>28</v>
      </c>
      <c r="J15" s="31" t="str">
        <f>IF('Rekapitulace stavby'!AN11="","",'Rekapitulace stavby'!AN11)</f>
        <v/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07"/>
      <c r="J16" s="36"/>
      <c r="K16" s="39"/>
    </row>
    <row r="17" spans="2:11" s="1" customFormat="1" ht="14.45" customHeight="1">
      <c r="B17" s="35"/>
      <c r="C17" s="36"/>
      <c r="D17" s="33" t="s">
        <v>29</v>
      </c>
      <c r="E17" s="36"/>
      <c r="F17" s="36"/>
      <c r="G17" s="36"/>
      <c r="H17" s="36"/>
      <c r="I17" s="108" t="s">
        <v>27</v>
      </c>
      <c r="J17" s="31" t="str">
        <f>IF('Rekapitulace stavby'!AN13="Vyplň údaj","",IF('Rekapitulace stavby'!AN13="","",'Rekapitulace stavby'!AN13))</f>
        <v>14544903</v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>Lubomír Pohl , Elektroservis-Broumov , Hesseliova 329 , Broumov , Nové Město 55001</v>
      </c>
      <c r="F18" s="36"/>
      <c r="G18" s="36"/>
      <c r="H18" s="36"/>
      <c r="I18" s="108" t="s">
        <v>28</v>
      </c>
      <c r="J18" s="31" t="str">
        <f>IF('Rekapitulace stavby'!AN14="Vyplň údaj","",IF('Rekapitulace stavby'!AN14="","",'Rekapitulace stavby'!AN14))</f>
        <v>CZ6012060549</v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07"/>
      <c r="J19" s="36"/>
      <c r="K19" s="39"/>
    </row>
    <row r="20" spans="2:11" s="1" customFormat="1" ht="14.45" customHeight="1">
      <c r="B20" s="35"/>
      <c r="C20" s="36"/>
      <c r="D20" s="33" t="s">
        <v>30</v>
      </c>
      <c r="E20" s="36"/>
      <c r="F20" s="36"/>
      <c r="G20" s="36"/>
      <c r="H20" s="36"/>
      <c r="I20" s="108" t="s">
        <v>27</v>
      </c>
      <c r="J20" s="31" t="str">
        <f>IF('Rekapitulace stavby'!AN16="","",'Rekapitulace stavby'!AN16)</f>
        <v/>
      </c>
      <c r="K20" s="39"/>
    </row>
    <row r="21" spans="2:11" s="1" customFormat="1" ht="18" customHeight="1">
      <c r="B21" s="35"/>
      <c r="C21" s="36"/>
      <c r="D21" s="36"/>
      <c r="E21" s="31" t="str">
        <f>IF('Rekapitulace stavby'!E17="","",'Rekapitulace stavby'!E17)</f>
        <v xml:space="preserve"> </v>
      </c>
      <c r="F21" s="36"/>
      <c r="G21" s="36"/>
      <c r="H21" s="36"/>
      <c r="I21" s="108" t="s">
        <v>28</v>
      </c>
      <c r="J21" s="31" t="str">
        <f>IF('Rekapitulace stavby'!AN17="","",'Rekapitulace stavby'!AN17)</f>
        <v/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07"/>
      <c r="J22" s="36"/>
      <c r="K22" s="39"/>
    </row>
    <row r="23" spans="2:11" s="1" customFormat="1" ht="14.45" customHeight="1">
      <c r="B23" s="35"/>
      <c r="C23" s="36"/>
      <c r="D23" s="33" t="s">
        <v>32</v>
      </c>
      <c r="E23" s="36"/>
      <c r="F23" s="36"/>
      <c r="G23" s="36"/>
      <c r="H23" s="36"/>
      <c r="I23" s="107"/>
      <c r="J23" s="36"/>
      <c r="K23" s="39"/>
    </row>
    <row r="24" spans="2:11" s="6" customFormat="1" ht="22.5" customHeight="1">
      <c r="B24" s="110"/>
      <c r="C24" s="111"/>
      <c r="D24" s="111"/>
      <c r="E24" s="290" t="s">
        <v>21</v>
      </c>
      <c r="F24" s="290"/>
      <c r="G24" s="290"/>
      <c r="H24" s="290"/>
      <c r="I24" s="112"/>
      <c r="J24" s="111"/>
      <c r="K24" s="11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07"/>
      <c r="J25" s="36"/>
      <c r="K25" s="39"/>
    </row>
    <row r="26" spans="2:11" s="1" customFormat="1" ht="6.95" customHeight="1">
      <c r="B26" s="35"/>
      <c r="C26" s="36"/>
      <c r="D26" s="78"/>
      <c r="E26" s="78"/>
      <c r="F26" s="78"/>
      <c r="G26" s="78"/>
      <c r="H26" s="78"/>
      <c r="I26" s="114"/>
      <c r="J26" s="78"/>
      <c r="K26" s="115"/>
    </row>
    <row r="27" spans="2:11" s="1" customFormat="1" ht="25.35" customHeight="1">
      <c r="B27" s="35"/>
      <c r="C27" s="36"/>
      <c r="D27" s="116" t="s">
        <v>33</v>
      </c>
      <c r="E27" s="36"/>
      <c r="F27" s="36"/>
      <c r="G27" s="36"/>
      <c r="H27" s="36"/>
      <c r="I27" s="107"/>
      <c r="J27" s="117">
        <f>ROUND(J85,2)</f>
        <v>1478286.35</v>
      </c>
      <c r="K27" s="39"/>
    </row>
    <row r="28" spans="2:11" s="1" customFormat="1" ht="6.95" customHeight="1">
      <c r="B28" s="35"/>
      <c r="C28" s="36"/>
      <c r="D28" s="78"/>
      <c r="E28" s="78"/>
      <c r="F28" s="78"/>
      <c r="G28" s="78"/>
      <c r="H28" s="78"/>
      <c r="I28" s="114"/>
      <c r="J28" s="78"/>
      <c r="K28" s="115"/>
    </row>
    <row r="29" spans="2:11" s="1" customFormat="1" ht="14.45" customHeight="1">
      <c r="B29" s="35"/>
      <c r="C29" s="36"/>
      <c r="D29" s="36"/>
      <c r="E29" s="36"/>
      <c r="F29" s="40" t="s">
        <v>35</v>
      </c>
      <c r="G29" s="36"/>
      <c r="H29" s="36"/>
      <c r="I29" s="118" t="s">
        <v>34</v>
      </c>
      <c r="J29" s="40" t="s">
        <v>36</v>
      </c>
      <c r="K29" s="39"/>
    </row>
    <row r="30" spans="2:11" s="1" customFormat="1" ht="14.45" customHeight="1">
      <c r="B30" s="35"/>
      <c r="C30" s="36"/>
      <c r="D30" s="43" t="s">
        <v>37</v>
      </c>
      <c r="E30" s="43" t="s">
        <v>38</v>
      </c>
      <c r="F30" s="119">
        <f>ROUND(SUM(BE85:BE191), 2)</f>
        <v>1478286.35</v>
      </c>
      <c r="G30" s="36"/>
      <c r="H30" s="36"/>
      <c r="I30" s="120">
        <v>0.21</v>
      </c>
      <c r="J30" s="119">
        <f>ROUND(ROUND((SUM(BE85:BE191)), 2)*I30, 2)</f>
        <v>310440.13</v>
      </c>
      <c r="K30" s="39"/>
    </row>
    <row r="31" spans="2:11" s="1" customFormat="1" ht="14.45" customHeight="1">
      <c r="B31" s="35"/>
      <c r="C31" s="36"/>
      <c r="D31" s="36"/>
      <c r="E31" s="43" t="s">
        <v>39</v>
      </c>
      <c r="F31" s="119">
        <f>ROUND(SUM(BF85:BF191), 2)</f>
        <v>0</v>
      </c>
      <c r="G31" s="36"/>
      <c r="H31" s="36"/>
      <c r="I31" s="120">
        <v>0.15</v>
      </c>
      <c r="J31" s="119">
        <f>ROUND(ROUND((SUM(BF85:BF191)),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40</v>
      </c>
      <c r="F32" s="119">
        <f>ROUND(SUM(BG85:BG191), 2)</f>
        <v>0</v>
      </c>
      <c r="G32" s="36"/>
      <c r="H32" s="36"/>
      <c r="I32" s="120">
        <v>0.21</v>
      </c>
      <c r="J32" s="11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41</v>
      </c>
      <c r="F33" s="119">
        <f>ROUND(SUM(BH85:BH191), 2)</f>
        <v>0</v>
      </c>
      <c r="G33" s="36"/>
      <c r="H33" s="36"/>
      <c r="I33" s="120">
        <v>0.15</v>
      </c>
      <c r="J33" s="11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42</v>
      </c>
      <c r="F34" s="119">
        <f>ROUND(SUM(BI85:BI191), 2)</f>
        <v>0</v>
      </c>
      <c r="G34" s="36"/>
      <c r="H34" s="36"/>
      <c r="I34" s="120">
        <v>0</v>
      </c>
      <c r="J34" s="11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07"/>
      <c r="J35" s="36"/>
      <c r="K35" s="39"/>
    </row>
    <row r="36" spans="2:11" s="1" customFormat="1" ht="25.35" customHeight="1">
      <c r="B36" s="35"/>
      <c r="C36" s="45"/>
      <c r="D36" s="46" t="s">
        <v>43</v>
      </c>
      <c r="E36" s="47"/>
      <c r="F36" s="47"/>
      <c r="G36" s="121" t="s">
        <v>44</v>
      </c>
      <c r="H36" s="48" t="s">
        <v>45</v>
      </c>
      <c r="I36" s="122"/>
      <c r="J36" s="123">
        <f>SUM(J27:J34)</f>
        <v>1788726.48</v>
      </c>
      <c r="K36" s="12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26"/>
      <c r="J37" s="51"/>
      <c r="K37" s="52"/>
    </row>
    <row r="41" spans="2:11" s="1" customFormat="1" ht="6.95" customHeight="1">
      <c r="B41" s="127"/>
      <c r="C41" s="128"/>
      <c r="D41" s="128"/>
      <c r="E41" s="128"/>
      <c r="F41" s="128"/>
      <c r="G41" s="128"/>
      <c r="H41" s="128"/>
      <c r="I41" s="129"/>
      <c r="J41" s="128"/>
      <c r="K41" s="130"/>
    </row>
    <row r="42" spans="2:11" s="1" customFormat="1" ht="36.950000000000003" customHeight="1">
      <c r="B42" s="35"/>
      <c r="C42" s="26" t="s">
        <v>85</v>
      </c>
      <c r="D42" s="36"/>
      <c r="E42" s="36"/>
      <c r="F42" s="36"/>
      <c r="G42" s="36"/>
      <c r="H42" s="36"/>
      <c r="I42" s="107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07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107"/>
      <c r="J44" s="36"/>
      <c r="K44" s="39"/>
    </row>
    <row r="45" spans="2:11" s="1" customFormat="1" ht="22.5" customHeight="1">
      <c r="B45" s="35"/>
      <c r="C45" s="36"/>
      <c r="D45" s="36"/>
      <c r="E45" s="322" t="str">
        <f>E7</f>
        <v>Dřevěný hřbitovní kostel Panny Marie Broumov</v>
      </c>
      <c r="F45" s="323"/>
      <c r="G45" s="323"/>
      <c r="H45" s="323"/>
      <c r="I45" s="107"/>
      <c r="J45" s="36"/>
      <c r="K45" s="39"/>
    </row>
    <row r="46" spans="2:11" s="1" customFormat="1" ht="14.45" customHeight="1">
      <c r="B46" s="35"/>
      <c r="C46" s="33" t="s">
        <v>83</v>
      </c>
      <c r="D46" s="36"/>
      <c r="E46" s="36"/>
      <c r="F46" s="36"/>
      <c r="G46" s="36"/>
      <c r="H46" s="36"/>
      <c r="I46" s="107"/>
      <c r="J46" s="36"/>
      <c r="K46" s="39"/>
    </row>
    <row r="47" spans="2:11" s="1" customFormat="1" ht="23.25" customHeight="1">
      <c r="B47" s="35"/>
      <c r="C47" s="36"/>
      <c r="D47" s="36"/>
      <c r="E47" s="324" t="str">
        <f>E9</f>
        <v>SO01 - Dřevěný hřbitovní kostel Panny Marie Broumov</v>
      </c>
      <c r="F47" s="325"/>
      <c r="G47" s="325"/>
      <c r="H47" s="325"/>
      <c r="I47" s="107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07"/>
      <c r="J48" s="36"/>
      <c r="K48" s="39"/>
    </row>
    <row r="49" spans="2:47" s="1" customFormat="1" ht="18" customHeight="1">
      <c r="B49" s="35"/>
      <c r="C49" s="33" t="s">
        <v>23</v>
      </c>
      <c r="D49" s="36"/>
      <c r="E49" s="36"/>
      <c r="F49" s="31" t="str">
        <f>F12</f>
        <v xml:space="preserve"> </v>
      </c>
      <c r="G49" s="36"/>
      <c r="H49" s="36"/>
      <c r="I49" s="108" t="s">
        <v>25</v>
      </c>
      <c r="J49" s="109">
        <f>IF(J12="","",J12)</f>
        <v>43279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07"/>
      <c r="J50" s="36"/>
      <c r="K50" s="39"/>
    </row>
    <row r="51" spans="2:47" s="1" customFormat="1" ht="15">
      <c r="B51" s="35"/>
      <c r="C51" s="33" t="s">
        <v>26</v>
      </c>
      <c r="D51" s="36"/>
      <c r="E51" s="36"/>
      <c r="F51" s="31" t="str">
        <f>E15</f>
        <v xml:space="preserve"> </v>
      </c>
      <c r="G51" s="36"/>
      <c r="H51" s="36"/>
      <c r="I51" s="108" t="s">
        <v>30</v>
      </c>
      <c r="J51" s="31" t="str">
        <f>E21</f>
        <v xml:space="preserve"> </v>
      </c>
      <c r="K51" s="39"/>
    </row>
    <row r="52" spans="2:47" s="1" customFormat="1" ht="14.45" customHeight="1">
      <c r="B52" s="35"/>
      <c r="C52" s="33" t="s">
        <v>29</v>
      </c>
      <c r="D52" s="36"/>
      <c r="E52" s="36"/>
      <c r="F52" s="31" t="str">
        <f>IF(E18="","",E18)</f>
        <v>Lubomír Pohl , Elektroservis-Broumov , Hesseliova 329 , Broumov , Nové Město 55001</v>
      </c>
      <c r="G52" s="36"/>
      <c r="H52" s="36"/>
      <c r="I52" s="107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07"/>
      <c r="J53" s="36"/>
      <c r="K53" s="39"/>
    </row>
    <row r="54" spans="2:47" s="1" customFormat="1" ht="29.25" customHeight="1">
      <c r="B54" s="35"/>
      <c r="C54" s="131" t="s">
        <v>86</v>
      </c>
      <c r="D54" s="45"/>
      <c r="E54" s="45"/>
      <c r="F54" s="45"/>
      <c r="G54" s="45"/>
      <c r="H54" s="45"/>
      <c r="I54" s="132"/>
      <c r="J54" s="133" t="s">
        <v>87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07"/>
      <c r="J55" s="36"/>
      <c r="K55" s="39"/>
    </row>
    <row r="56" spans="2:47" s="1" customFormat="1" ht="29.25" customHeight="1">
      <c r="B56" s="35"/>
      <c r="C56" s="134" t="s">
        <v>88</v>
      </c>
      <c r="D56" s="36"/>
      <c r="E56" s="36"/>
      <c r="F56" s="36"/>
      <c r="G56" s="36"/>
      <c r="H56" s="36"/>
      <c r="I56" s="107"/>
      <c r="J56" s="117">
        <f>J85</f>
        <v>1478286.35</v>
      </c>
      <c r="K56" s="39"/>
      <c r="AU56" s="20" t="s">
        <v>89</v>
      </c>
    </row>
    <row r="57" spans="2:47" s="7" customFormat="1" ht="24.95" customHeight="1">
      <c r="B57" s="135"/>
      <c r="C57" s="136"/>
      <c r="D57" s="137" t="s">
        <v>90</v>
      </c>
      <c r="E57" s="138"/>
      <c r="F57" s="138"/>
      <c r="G57" s="138"/>
      <c r="H57" s="138"/>
      <c r="I57" s="139"/>
      <c r="J57" s="140">
        <f>J86</f>
        <v>635003.35</v>
      </c>
      <c r="K57" s="141"/>
    </row>
    <row r="58" spans="2:47" s="8" customFormat="1" ht="19.899999999999999" customHeight="1">
      <c r="B58" s="142"/>
      <c r="C58" s="143"/>
      <c r="D58" s="144" t="s">
        <v>91</v>
      </c>
      <c r="E58" s="145"/>
      <c r="F58" s="145"/>
      <c r="G58" s="145"/>
      <c r="H58" s="145"/>
      <c r="I58" s="146"/>
      <c r="J58" s="147">
        <f>J87</f>
        <v>26643.25</v>
      </c>
      <c r="K58" s="148"/>
    </row>
    <row r="59" spans="2:47" s="8" customFormat="1" ht="19.899999999999999" customHeight="1">
      <c r="B59" s="142"/>
      <c r="C59" s="143"/>
      <c r="D59" s="144" t="s">
        <v>92</v>
      </c>
      <c r="E59" s="145"/>
      <c r="F59" s="145"/>
      <c r="G59" s="145"/>
      <c r="H59" s="145"/>
      <c r="I59" s="146"/>
      <c r="J59" s="147">
        <f>J108</f>
        <v>28639.3</v>
      </c>
      <c r="K59" s="148"/>
    </row>
    <row r="60" spans="2:47" s="8" customFormat="1" ht="19.899999999999999" customHeight="1">
      <c r="B60" s="142"/>
      <c r="C60" s="143"/>
      <c r="D60" s="144" t="s">
        <v>93</v>
      </c>
      <c r="E60" s="145"/>
      <c r="F60" s="145"/>
      <c r="G60" s="145"/>
      <c r="H60" s="145"/>
      <c r="I60" s="146"/>
      <c r="J60" s="147">
        <f>J114</f>
        <v>427950</v>
      </c>
      <c r="K60" s="148"/>
    </row>
    <row r="61" spans="2:47" s="8" customFormat="1" ht="19.899999999999999" customHeight="1">
      <c r="B61" s="142"/>
      <c r="C61" s="143"/>
      <c r="D61" s="144" t="s">
        <v>94</v>
      </c>
      <c r="E61" s="145"/>
      <c r="F61" s="145"/>
      <c r="G61" s="145"/>
      <c r="H61" s="145"/>
      <c r="I61" s="146"/>
      <c r="J61" s="147">
        <f>J122</f>
        <v>17960.8</v>
      </c>
      <c r="K61" s="148"/>
    </row>
    <row r="62" spans="2:47" s="8" customFormat="1" ht="19.899999999999999" customHeight="1">
      <c r="B62" s="142"/>
      <c r="C62" s="143"/>
      <c r="D62" s="144" t="s">
        <v>95</v>
      </c>
      <c r="E62" s="145"/>
      <c r="F62" s="145"/>
      <c r="G62" s="145"/>
      <c r="H62" s="145"/>
      <c r="I62" s="146"/>
      <c r="J62" s="147">
        <f>J126</f>
        <v>133810</v>
      </c>
      <c r="K62" s="148"/>
    </row>
    <row r="63" spans="2:47" s="7" customFormat="1" ht="24.95" customHeight="1">
      <c r="B63" s="135"/>
      <c r="C63" s="136"/>
      <c r="D63" s="137" t="s">
        <v>96</v>
      </c>
      <c r="E63" s="138"/>
      <c r="F63" s="138"/>
      <c r="G63" s="138"/>
      <c r="H63" s="138"/>
      <c r="I63" s="139"/>
      <c r="J63" s="140">
        <f>J132</f>
        <v>173258</v>
      </c>
      <c r="K63" s="141"/>
    </row>
    <row r="64" spans="2:47" s="7" customFormat="1" ht="24.95" customHeight="1">
      <c r="B64" s="135"/>
      <c r="C64" s="136"/>
      <c r="D64" s="137" t="s">
        <v>97</v>
      </c>
      <c r="E64" s="138"/>
      <c r="F64" s="138"/>
      <c r="G64" s="138"/>
      <c r="H64" s="138"/>
      <c r="I64" s="139"/>
      <c r="J64" s="140">
        <f>J144</f>
        <v>482259</v>
      </c>
      <c r="K64" s="141"/>
    </row>
    <row r="65" spans="2:12" s="7" customFormat="1" ht="24.95" customHeight="1">
      <c r="B65" s="135"/>
      <c r="C65" s="136"/>
      <c r="D65" s="137" t="s">
        <v>98</v>
      </c>
      <c r="E65" s="138"/>
      <c r="F65" s="138"/>
      <c r="G65" s="138"/>
      <c r="H65" s="138"/>
      <c r="I65" s="139"/>
      <c r="J65" s="140">
        <f>J168</f>
        <v>187766</v>
      </c>
      <c r="K65" s="141"/>
    </row>
    <row r="66" spans="2:12" s="1" customFormat="1" ht="21.75" customHeight="1">
      <c r="B66" s="35"/>
      <c r="C66" s="36"/>
      <c r="D66" s="36"/>
      <c r="E66" s="36"/>
      <c r="F66" s="36"/>
      <c r="G66" s="36"/>
      <c r="H66" s="36"/>
      <c r="I66" s="107"/>
      <c r="J66" s="36"/>
      <c r="K66" s="39"/>
    </row>
    <row r="67" spans="2:12" s="1" customFormat="1" ht="6.95" customHeight="1">
      <c r="B67" s="50"/>
      <c r="C67" s="51"/>
      <c r="D67" s="51"/>
      <c r="E67" s="51"/>
      <c r="F67" s="51"/>
      <c r="G67" s="51"/>
      <c r="H67" s="51"/>
      <c r="I67" s="126"/>
      <c r="J67" s="51"/>
      <c r="K67" s="52"/>
    </row>
    <row r="71" spans="2:12" s="1" customFormat="1" ht="6.95" customHeight="1">
      <c r="B71" s="53"/>
      <c r="C71" s="54"/>
      <c r="D71" s="54"/>
      <c r="E71" s="54"/>
      <c r="F71" s="54"/>
      <c r="G71" s="54"/>
      <c r="H71" s="54"/>
      <c r="I71" s="129"/>
      <c r="J71" s="54"/>
      <c r="K71" s="54"/>
      <c r="L71" s="55"/>
    </row>
    <row r="72" spans="2:12" s="1" customFormat="1" ht="36.950000000000003" customHeight="1">
      <c r="B72" s="35"/>
      <c r="C72" s="56" t="s">
        <v>99</v>
      </c>
      <c r="D72" s="57"/>
      <c r="E72" s="57"/>
      <c r="F72" s="57"/>
      <c r="G72" s="57"/>
      <c r="H72" s="57"/>
      <c r="I72" s="149"/>
      <c r="J72" s="57"/>
      <c r="K72" s="57"/>
      <c r="L72" s="55"/>
    </row>
    <row r="73" spans="2:12" s="1" customFormat="1" ht="6.95" customHeight="1">
      <c r="B73" s="35"/>
      <c r="C73" s="57"/>
      <c r="D73" s="57"/>
      <c r="E73" s="57"/>
      <c r="F73" s="57"/>
      <c r="G73" s="57"/>
      <c r="H73" s="57"/>
      <c r="I73" s="149"/>
      <c r="J73" s="57"/>
      <c r="K73" s="57"/>
      <c r="L73" s="55"/>
    </row>
    <row r="74" spans="2:12" s="1" customFormat="1" ht="14.45" customHeight="1">
      <c r="B74" s="35"/>
      <c r="C74" s="59" t="s">
        <v>18</v>
      </c>
      <c r="D74" s="57"/>
      <c r="E74" s="57"/>
      <c r="F74" s="57"/>
      <c r="G74" s="57"/>
      <c r="H74" s="57"/>
      <c r="I74" s="149"/>
      <c r="J74" s="57"/>
      <c r="K74" s="57"/>
      <c r="L74" s="55"/>
    </row>
    <row r="75" spans="2:12" s="1" customFormat="1" ht="22.5" customHeight="1">
      <c r="B75" s="35"/>
      <c r="C75" s="57"/>
      <c r="D75" s="57"/>
      <c r="E75" s="318" t="str">
        <f>E7</f>
        <v>Dřevěný hřbitovní kostel Panny Marie Broumov</v>
      </c>
      <c r="F75" s="319"/>
      <c r="G75" s="319"/>
      <c r="H75" s="319"/>
      <c r="I75" s="149"/>
      <c r="J75" s="57"/>
      <c r="K75" s="57"/>
      <c r="L75" s="55"/>
    </row>
    <row r="76" spans="2:12" s="1" customFormat="1" ht="14.45" customHeight="1">
      <c r="B76" s="35"/>
      <c r="C76" s="59" t="s">
        <v>83</v>
      </c>
      <c r="D76" s="57"/>
      <c r="E76" s="57"/>
      <c r="F76" s="57"/>
      <c r="G76" s="57"/>
      <c r="H76" s="57"/>
      <c r="I76" s="149"/>
      <c r="J76" s="57"/>
      <c r="K76" s="57"/>
      <c r="L76" s="55"/>
    </row>
    <row r="77" spans="2:12" s="1" customFormat="1" ht="23.25" customHeight="1">
      <c r="B77" s="35"/>
      <c r="C77" s="57"/>
      <c r="D77" s="57"/>
      <c r="E77" s="302" t="str">
        <f>E9</f>
        <v>SO01 - Dřevěný hřbitovní kostel Panny Marie Broumov</v>
      </c>
      <c r="F77" s="320"/>
      <c r="G77" s="320"/>
      <c r="H77" s="320"/>
      <c r="I77" s="149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49"/>
      <c r="J78" s="57"/>
      <c r="K78" s="57"/>
      <c r="L78" s="55"/>
    </row>
    <row r="79" spans="2:12" s="1" customFormat="1" ht="18" customHeight="1">
      <c r="B79" s="35"/>
      <c r="C79" s="59" t="s">
        <v>23</v>
      </c>
      <c r="D79" s="57"/>
      <c r="E79" s="57"/>
      <c r="F79" s="150" t="str">
        <f>F12</f>
        <v xml:space="preserve"> </v>
      </c>
      <c r="G79" s="57"/>
      <c r="H79" s="57"/>
      <c r="I79" s="151" t="s">
        <v>25</v>
      </c>
      <c r="J79" s="67">
        <f>IF(J12="","",J12)</f>
        <v>43279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49"/>
      <c r="J80" s="57"/>
      <c r="K80" s="57"/>
      <c r="L80" s="55"/>
    </row>
    <row r="81" spans="2:65" s="1" customFormat="1" ht="15">
      <c r="B81" s="35"/>
      <c r="C81" s="59" t="s">
        <v>26</v>
      </c>
      <c r="D81" s="57"/>
      <c r="E81" s="57"/>
      <c r="F81" s="150" t="str">
        <f>E15</f>
        <v xml:space="preserve"> </v>
      </c>
      <c r="G81" s="57"/>
      <c r="H81" s="57"/>
      <c r="I81" s="151" t="s">
        <v>30</v>
      </c>
      <c r="J81" s="150" t="str">
        <f>E21</f>
        <v xml:space="preserve"> </v>
      </c>
      <c r="K81" s="57"/>
      <c r="L81" s="55"/>
    </row>
    <row r="82" spans="2:65" s="1" customFormat="1" ht="14.45" customHeight="1">
      <c r="B82" s="35"/>
      <c r="C82" s="59" t="s">
        <v>29</v>
      </c>
      <c r="D82" s="57"/>
      <c r="E82" s="57"/>
      <c r="F82" s="150" t="str">
        <f>IF(E18="","",E18)</f>
        <v>Lubomír Pohl , Elektroservis-Broumov , Hesseliova 329 , Broumov , Nové Město 55001</v>
      </c>
      <c r="G82" s="57"/>
      <c r="H82" s="57"/>
      <c r="I82" s="149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49"/>
      <c r="J83" s="57"/>
      <c r="K83" s="57"/>
      <c r="L83" s="55"/>
    </row>
    <row r="84" spans="2:65" s="9" customFormat="1" ht="29.25" customHeight="1">
      <c r="B84" s="152"/>
      <c r="C84" s="153" t="s">
        <v>100</v>
      </c>
      <c r="D84" s="154" t="s">
        <v>52</v>
      </c>
      <c r="E84" s="154" t="s">
        <v>48</v>
      </c>
      <c r="F84" s="154" t="s">
        <v>101</v>
      </c>
      <c r="G84" s="154" t="s">
        <v>102</v>
      </c>
      <c r="H84" s="154" t="s">
        <v>103</v>
      </c>
      <c r="I84" s="155" t="s">
        <v>104</v>
      </c>
      <c r="J84" s="154" t="s">
        <v>87</v>
      </c>
      <c r="K84" s="156" t="s">
        <v>105</v>
      </c>
      <c r="L84" s="157"/>
      <c r="M84" s="74" t="s">
        <v>106</v>
      </c>
      <c r="N84" s="75" t="s">
        <v>37</v>
      </c>
      <c r="O84" s="75" t="s">
        <v>107</v>
      </c>
      <c r="P84" s="75" t="s">
        <v>108</v>
      </c>
      <c r="Q84" s="75" t="s">
        <v>109</v>
      </c>
      <c r="R84" s="75" t="s">
        <v>110</v>
      </c>
      <c r="S84" s="75" t="s">
        <v>111</v>
      </c>
      <c r="T84" s="76" t="s">
        <v>112</v>
      </c>
    </row>
    <row r="85" spans="2:65" s="1" customFormat="1" ht="29.25" customHeight="1">
      <c r="B85" s="35"/>
      <c r="C85" s="80" t="s">
        <v>88</v>
      </c>
      <c r="D85" s="57"/>
      <c r="E85" s="57"/>
      <c r="F85" s="57"/>
      <c r="G85" s="57"/>
      <c r="H85" s="57"/>
      <c r="I85" s="149"/>
      <c r="J85" s="158">
        <f>BK85</f>
        <v>1478286.35</v>
      </c>
      <c r="K85" s="57"/>
      <c r="L85" s="55"/>
      <c r="M85" s="77"/>
      <c r="N85" s="78"/>
      <c r="O85" s="78"/>
      <c r="P85" s="159">
        <f>P86+P132+P144+P168</f>
        <v>0</v>
      </c>
      <c r="Q85" s="78"/>
      <c r="R85" s="159">
        <f>R86+R132+R144+R168</f>
        <v>0</v>
      </c>
      <c r="S85" s="78"/>
      <c r="T85" s="160">
        <f>T86+T132+T144+T168</f>
        <v>0</v>
      </c>
      <c r="AT85" s="20" t="s">
        <v>66</v>
      </c>
      <c r="AU85" s="20" t="s">
        <v>89</v>
      </c>
      <c r="BK85" s="161">
        <f>BK86+BK132+BK144+BK168</f>
        <v>1478286.35</v>
      </c>
    </row>
    <row r="86" spans="2:65" s="10" customFormat="1" ht="37.35" customHeight="1">
      <c r="B86" s="162"/>
      <c r="C86" s="163"/>
      <c r="D86" s="164" t="s">
        <v>66</v>
      </c>
      <c r="E86" s="165" t="s">
        <v>113</v>
      </c>
      <c r="F86" s="165" t="s">
        <v>114</v>
      </c>
      <c r="G86" s="163"/>
      <c r="H86" s="163"/>
      <c r="I86" s="166"/>
      <c r="J86" s="167">
        <f>BK86</f>
        <v>635003.35</v>
      </c>
      <c r="K86" s="163"/>
      <c r="L86" s="168"/>
      <c r="M86" s="169"/>
      <c r="N86" s="170"/>
      <c r="O86" s="170"/>
      <c r="P86" s="171">
        <f>P87+P108+P114+P122+P126</f>
        <v>0</v>
      </c>
      <c r="Q86" s="170"/>
      <c r="R86" s="171">
        <f>R87+R108+R114+R122+R126</f>
        <v>0</v>
      </c>
      <c r="S86" s="170"/>
      <c r="T86" s="172">
        <f>T87+T108+T114+T122+T126</f>
        <v>0</v>
      </c>
      <c r="AR86" s="173" t="s">
        <v>74</v>
      </c>
      <c r="AT86" s="174" t="s">
        <v>66</v>
      </c>
      <c r="AU86" s="174" t="s">
        <v>67</v>
      </c>
      <c r="AY86" s="173" t="s">
        <v>115</v>
      </c>
      <c r="BK86" s="175">
        <f>BK87+BK108+BK114+BK122+BK126</f>
        <v>635003.35</v>
      </c>
    </row>
    <row r="87" spans="2:65" s="10" customFormat="1" ht="19.899999999999999" customHeight="1" thickBot="1">
      <c r="B87" s="162"/>
      <c r="C87" s="163"/>
      <c r="D87" s="176" t="s">
        <v>66</v>
      </c>
      <c r="E87" s="177" t="s">
        <v>116</v>
      </c>
      <c r="F87" s="177" t="s">
        <v>117</v>
      </c>
      <c r="G87" s="163"/>
      <c r="H87" s="163"/>
      <c r="I87" s="166"/>
      <c r="J87" s="178">
        <f>BK87</f>
        <v>26643.25</v>
      </c>
      <c r="K87" s="163"/>
      <c r="L87" s="168"/>
      <c r="M87" s="169"/>
      <c r="N87" s="170"/>
      <c r="O87" s="170"/>
      <c r="P87" s="171">
        <f>SUM(P88:P107)</f>
        <v>0</v>
      </c>
      <c r="Q87" s="170"/>
      <c r="R87" s="171">
        <f>SUM(R88:R107)</f>
        <v>0</v>
      </c>
      <c r="S87" s="170"/>
      <c r="T87" s="172">
        <f>SUM(T88:T107)</f>
        <v>0</v>
      </c>
      <c r="AR87" s="173" t="s">
        <v>74</v>
      </c>
      <c r="AT87" s="174" t="s">
        <v>66</v>
      </c>
      <c r="AU87" s="174" t="s">
        <v>74</v>
      </c>
      <c r="AY87" s="173" t="s">
        <v>115</v>
      </c>
      <c r="BK87" s="175">
        <f>SUM(BK88:BK107)</f>
        <v>26643.25</v>
      </c>
    </row>
    <row r="88" spans="2:65" s="1" customFormat="1" ht="22.5" customHeight="1">
      <c r="B88" s="35"/>
      <c r="C88" s="179" t="s">
        <v>74</v>
      </c>
      <c r="D88" s="179" t="s">
        <v>118</v>
      </c>
      <c r="E88" s="180" t="s">
        <v>119</v>
      </c>
      <c r="F88" s="181" t="s">
        <v>120</v>
      </c>
      <c r="G88" s="182" t="s">
        <v>121</v>
      </c>
      <c r="H88" s="273">
        <v>1</v>
      </c>
      <c r="I88" s="275">
        <v>6870</v>
      </c>
      <c r="J88" s="274">
        <f t="shared" ref="J88:J107" si="0">ROUND(I88*H88,2)</f>
        <v>6870</v>
      </c>
      <c r="K88" s="181" t="s">
        <v>21</v>
      </c>
      <c r="L88" s="55"/>
      <c r="M88" s="183" t="s">
        <v>21</v>
      </c>
      <c r="N88" s="184" t="s">
        <v>38</v>
      </c>
      <c r="O88" s="36"/>
      <c r="P88" s="185">
        <f t="shared" ref="P88:P107" si="1">O88*H88</f>
        <v>0</v>
      </c>
      <c r="Q88" s="185">
        <v>0</v>
      </c>
      <c r="R88" s="185">
        <f t="shared" ref="R88:R107" si="2">Q88*H88</f>
        <v>0</v>
      </c>
      <c r="S88" s="185">
        <v>0</v>
      </c>
      <c r="T88" s="186">
        <f t="shared" ref="T88:T107" si="3">S88*H88</f>
        <v>0</v>
      </c>
      <c r="AR88" s="20" t="s">
        <v>122</v>
      </c>
      <c r="AT88" s="20" t="s">
        <v>118</v>
      </c>
      <c r="AU88" s="20" t="s">
        <v>76</v>
      </c>
      <c r="AY88" s="20" t="s">
        <v>115</v>
      </c>
      <c r="BE88" s="187">
        <f t="shared" ref="BE88:BE107" si="4">IF(N88="základní",J88,0)</f>
        <v>6870</v>
      </c>
      <c r="BF88" s="187">
        <f t="shared" ref="BF88:BF107" si="5">IF(N88="snížená",J88,0)</f>
        <v>0</v>
      </c>
      <c r="BG88" s="187">
        <f t="shared" ref="BG88:BG107" si="6">IF(N88="zákl. přenesená",J88,0)</f>
        <v>0</v>
      </c>
      <c r="BH88" s="187">
        <f t="shared" ref="BH88:BH107" si="7">IF(N88="sníž. přenesená",J88,0)</f>
        <v>0</v>
      </c>
      <c r="BI88" s="187">
        <f t="shared" ref="BI88:BI107" si="8">IF(N88="nulová",J88,0)</f>
        <v>0</v>
      </c>
      <c r="BJ88" s="20" t="s">
        <v>74</v>
      </c>
      <c r="BK88" s="187">
        <f t="shared" ref="BK88:BK107" si="9">ROUND(I88*H88,2)</f>
        <v>6870</v>
      </c>
      <c r="BL88" s="20" t="s">
        <v>122</v>
      </c>
      <c r="BM88" s="20" t="s">
        <v>76</v>
      </c>
    </row>
    <row r="89" spans="2:65" s="1" customFormat="1" ht="22.5" customHeight="1">
      <c r="B89" s="35"/>
      <c r="C89" s="179" t="s">
        <v>76</v>
      </c>
      <c r="D89" s="179" t="s">
        <v>118</v>
      </c>
      <c r="E89" s="180" t="s">
        <v>123</v>
      </c>
      <c r="F89" s="181" t="s">
        <v>124</v>
      </c>
      <c r="G89" s="182" t="s">
        <v>121</v>
      </c>
      <c r="H89" s="273">
        <v>1</v>
      </c>
      <c r="I89" s="276">
        <v>1640</v>
      </c>
      <c r="J89" s="274">
        <f t="shared" si="0"/>
        <v>1640</v>
      </c>
      <c r="K89" s="181" t="s">
        <v>21</v>
      </c>
      <c r="L89" s="55"/>
      <c r="M89" s="183" t="s">
        <v>21</v>
      </c>
      <c r="N89" s="184" t="s">
        <v>38</v>
      </c>
      <c r="O89" s="3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AR89" s="20" t="s">
        <v>122</v>
      </c>
      <c r="AT89" s="20" t="s">
        <v>118</v>
      </c>
      <c r="AU89" s="20" t="s">
        <v>76</v>
      </c>
      <c r="AY89" s="20" t="s">
        <v>115</v>
      </c>
      <c r="BE89" s="187">
        <f t="shared" si="4"/>
        <v>1640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20" t="s">
        <v>74</v>
      </c>
      <c r="BK89" s="187">
        <f t="shared" si="9"/>
        <v>1640</v>
      </c>
      <c r="BL89" s="20" t="s">
        <v>122</v>
      </c>
      <c r="BM89" s="20" t="s">
        <v>122</v>
      </c>
    </row>
    <row r="90" spans="2:65" s="1" customFormat="1" ht="22.5" customHeight="1">
      <c r="B90" s="35"/>
      <c r="C90" s="179" t="s">
        <v>125</v>
      </c>
      <c r="D90" s="179" t="s">
        <v>118</v>
      </c>
      <c r="E90" s="180" t="s">
        <v>126</v>
      </c>
      <c r="F90" s="181" t="s">
        <v>127</v>
      </c>
      <c r="G90" s="182" t="s">
        <v>121</v>
      </c>
      <c r="H90" s="273">
        <v>1</v>
      </c>
      <c r="I90" s="276">
        <v>137</v>
      </c>
      <c r="J90" s="274">
        <f t="shared" si="0"/>
        <v>137</v>
      </c>
      <c r="K90" s="181" t="s">
        <v>21</v>
      </c>
      <c r="L90" s="55"/>
      <c r="M90" s="183" t="s">
        <v>21</v>
      </c>
      <c r="N90" s="184" t="s">
        <v>38</v>
      </c>
      <c r="O90" s="36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AR90" s="20" t="s">
        <v>122</v>
      </c>
      <c r="AT90" s="20" t="s">
        <v>118</v>
      </c>
      <c r="AU90" s="20" t="s">
        <v>76</v>
      </c>
      <c r="AY90" s="20" t="s">
        <v>115</v>
      </c>
      <c r="BE90" s="187">
        <f t="shared" si="4"/>
        <v>137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20" t="s">
        <v>74</v>
      </c>
      <c r="BK90" s="187">
        <f t="shared" si="9"/>
        <v>137</v>
      </c>
      <c r="BL90" s="20" t="s">
        <v>122</v>
      </c>
      <c r="BM90" s="20" t="s">
        <v>128</v>
      </c>
    </row>
    <row r="91" spans="2:65" s="1" customFormat="1" ht="22.5" customHeight="1">
      <c r="B91" s="35"/>
      <c r="C91" s="179" t="s">
        <v>122</v>
      </c>
      <c r="D91" s="179" t="s">
        <v>118</v>
      </c>
      <c r="E91" s="180" t="s">
        <v>129</v>
      </c>
      <c r="F91" s="181" t="s">
        <v>130</v>
      </c>
      <c r="G91" s="182" t="s">
        <v>121</v>
      </c>
      <c r="H91" s="273">
        <v>8</v>
      </c>
      <c r="I91" s="276">
        <v>113</v>
      </c>
      <c r="J91" s="274">
        <f t="shared" si="0"/>
        <v>904</v>
      </c>
      <c r="K91" s="181" t="s">
        <v>21</v>
      </c>
      <c r="L91" s="55"/>
      <c r="M91" s="183" t="s">
        <v>21</v>
      </c>
      <c r="N91" s="184" t="s">
        <v>38</v>
      </c>
      <c r="O91" s="36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AR91" s="20" t="s">
        <v>122</v>
      </c>
      <c r="AT91" s="20" t="s">
        <v>118</v>
      </c>
      <c r="AU91" s="20" t="s">
        <v>76</v>
      </c>
      <c r="AY91" s="20" t="s">
        <v>115</v>
      </c>
      <c r="BE91" s="187">
        <f t="shared" si="4"/>
        <v>904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20" t="s">
        <v>74</v>
      </c>
      <c r="BK91" s="187">
        <f t="shared" si="9"/>
        <v>904</v>
      </c>
      <c r="BL91" s="20" t="s">
        <v>122</v>
      </c>
      <c r="BM91" s="20" t="s">
        <v>131</v>
      </c>
    </row>
    <row r="92" spans="2:65" s="1" customFormat="1" ht="22.5" customHeight="1">
      <c r="B92" s="35"/>
      <c r="C92" s="179" t="s">
        <v>132</v>
      </c>
      <c r="D92" s="179" t="s">
        <v>118</v>
      </c>
      <c r="E92" s="180" t="s">
        <v>133</v>
      </c>
      <c r="F92" s="181" t="s">
        <v>134</v>
      </c>
      <c r="G92" s="182" t="s">
        <v>121</v>
      </c>
      <c r="H92" s="273">
        <v>3</v>
      </c>
      <c r="I92" s="276">
        <v>113</v>
      </c>
      <c r="J92" s="274">
        <f t="shared" si="0"/>
        <v>339</v>
      </c>
      <c r="K92" s="181" t="s">
        <v>21</v>
      </c>
      <c r="L92" s="55"/>
      <c r="M92" s="183" t="s">
        <v>21</v>
      </c>
      <c r="N92" s="184" t="s">
        <v>38</v>
      </c>
      <c r="O92" s="36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0" t="s">
        <v>122</v>
      </c>
      <c r="AT92" s="20" t="s">
        <v>118</v>
      </c>
      <c r="AU92" s="20" t="s">
        <v>76</v>
      </c>
      <c r="AY92" s="20" t="s">
        <v>115</v>
      </c>
      <c r="BE92" s="187">
        <f t="shared" si="4"/>
        <v>339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0" t="s">
        <v>74</v>
      </c>
      <c r="BK92" s="187">
        <f t="shared" si="9"/>
        <v>339</v>
      </c>
      <c r="BL92" s="20" t="s">
        <v>122</v>
      </c>
      <c r="BM92" s="20" t="s">
        <v>135</v>
      </c>
    </row>
    <row r="93" spans="2:65" s="1" customFormat="1" ht="22.5" customHeight="1">
      <c r="B93" s="35"/>
      <c r="C93" s="179" t="s">
        <v>128</v>
      </c>
      <c r="D93" s="179" t="s">
        <v>118</v>
      </c>
      <c r="E93" s="180" t="s">
        <v>136</v>
      </c>
      <c r="F93" s="181" t="s">
        <v>137</v>
      </c>
      <c r="G93" s="182" t="s">
        <v>121</v>
      </c>
      <c r="H93" s="273">
        <v>1</v>
      </c>
      <c r="I93" s="276">
        <v>432</v>
      </c>
      <c r="J93" s="274">
        <f t="shared" si="0"/>
        <v>432</v>
      </c>
      <c r="K93" s="181" t="s">
        <v>21</v>
      </c>
      <c r="L93" s="55"/>
      <c r="M93" s="183" t="s">
        <v>21</v>
      </c>
      <c r="N93" s="184" t="s">
        <v>38</v>
      </c>
      <c r="O93" s="36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0" t="s">
        <v>122</v>
      </c>
      <c r="AT93" s="20" t="s">
        <v>118</v>
      </c>
      <c r="AU93" s="20" t="s">
        <v>76</v>
      </c>
      <c r="AY93" s="20" t="s">
        <v>115</v>
      </c>
      <c r="BE93" s="187">
        <f t="shared" si="4"/>
        <v>432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0" t="s">
        <v>74</v>
      </c>
      <c r="BK93" s="187">
        <f t="shared" si="9"/>
        <v>432</v>
      </c>
      <c r="BL93" s="20" t="s">
        <v>122</v>
      </c>
      <c r="BM93" s="20" t="s">
        <v>138</v>
      </c>
    </row>
    <row r="94" spans="2:65" s="1" customFormat="1" ht="22.5" customHeight="1">
      <c r="B94" s="35"/>
      <c r="C94" s="179" t="s">
        <v>139</v>
      </c>
      <c r="D94" s="179" t="s">
        <v>118</v>
      </c>
      <c r="E94" s="180" t="s">
        <v>140</v>
      </c>
      <c r="F94" s="181" t="s">
        <v>141</v>
      </c>
      <c r="G94" s="182" t="s">
        <v>121</v>
      </c>
      <c r="H94" s="273">
        <v>1</v>
      </c>
      <c r="I94" s="276">
        <v>1394</v>
      </c>
      <c r="J94" s="274">
        <f t="shared" si="0"/>
        <v>1394</v>
      </c>
      <c r="K94" s="181" t="s">
        <v>21</v>
      </c>
      <c r="L94" s="55"/>
      <c r="M94" s="183" t="s">
        <v>21</v>
      </c>
      <c r="N94" s="184" t="s">
        <v>38</v>
      </c>
      <c r="O94" s="36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0" t="s">
        <v>122</v>
      </c>
      <c r="AT94" s="20" t="s">
        <v>118</v>
      </c>
      <c r="AU94" s="20" t="s">
        <v>76</v>
      </c>
      <c r="AY94" s="20" t="s">
        <v>115</v>
      </c>
      <c r="BE94" s="187">
        <f t="shared" si="4"/>
        <v>1394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0" t="s">
        <v>74</v>
      </c>
      <c r="BK94" s="187">
        <f t="shared" si="9"/>
        <v>1394</v>
      </c>
      <c r="BL94" s="20" t="s">
        <v>122</v>
      </c>
      <c r="BM94" s="20" t="s">
        <v>142</v>
      </c>
    </row>
    <row r="95" spans="2:65" s="1" customFormat="1" ht="22.5" customHeight="1">
      <c r="B95" s="35"/>
      <c r="C95" s="179" t="s">
        <v>131</v>
      </c>
      <c r="D95" s="179" t="s">
        <v>118</v>
      </c>
      <c r="E95" s="180" t="s">
        <v>143</v>
      </c>
      <c r="F95" s="181" t="s">
        <v>144</v>
      </c>
      <c r="G95" s="182" t="s">
        <v>121</v>
      </c>
      <c r="H95" s="273">
        <v>1</v>
      </c>
      <c r="I95" s="276">
        <v>1403</v>
      </c>
      <c r="J95" s="274">
        <f t="shared" si="0"/>
        <v>1403</v>
      </c>
      <c r="K95" s="181" t="s">
        <v>21</v>
      </c>
      <c r="L95" s="55"/>
      <c r="M95" s="183" t="s">
        <v>21</v>
      </c>
      <c r="N95" s="184" t="s">
        <v>38</v>
      </c>
      <c r="O95" s="36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0" t="s">
        <v>122</v>
      </c>
      <c r="AT95" s="20" t="s">
        <v>118</v>
      </c>
      <c r="AU95" s="20" t="s">
        <v>76</v>
      </c>
      <c r="AY95" s="20" t="s">
        <v>115</v>
      </c>
      <c r="BE95" s="187">
        <f t="shared" si="4"/>
        <v>1403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0" t="s">
        <v>74</v>
      </c>
      <c r="BK95" s="187">
        <f t="shared" si="9"/>
        <v>1403</v>
      </c>
      <c r="BL95" s="20" t="s">
        <v>122</v>
      </c>
      <c r="BM95" s="20" t="s">
        <v>145</v>
      </c>
    </row>
    <row r="96" spans="2:65" s="1" customFormat="1" ht="22.5" customHeight="1">
      <c r="B96" s="35"/>
      <c r="C96" s="179" t="s">
        <v>146</v>
      </c>
      <c r="D96" s="179" t="s">
        <v>118</v>
      </c>
      <c r="E96" s="180" t="s">
        <v>147</v>
      </c>
      <c r="F96" s="181" t="s">
        <v>148</v>
      </c>
      <c r="G96" s="182" t="s">
        <v>149</v>
      </c>
      <c r="H96" s="273">
        <v>0.8</v>
      </c>
      <c r="I96" s="276">
        <v>286.5</v>
      </c>
      <c r="J96" s="274">
        <f t="shared" si="0"/>
        <v>229.2</v>
      </c>
      <c r="K96" s="181" t="s">
        <v>21</v>
      </c>
      <c r="L96" s="55"/>
      <c r="M96" s="183" t="s">
        <v>21</v>
      </c>
      <c r="N96" s="184" t="s">
        <v>38</v>
      </c>
      <c r="O96" s="36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0" t="s">
        <v>122</v>
      </c>
      <c r="AT96" s="20" t="s">
        <v>118</v>
      </c>
      <c r="AU96" s="20" t="s">
        <v>76</v>
      </c>
      <c r="AY96" s="20" t="s">
        <v>115</v>
      </c>
      <c r="BE96" s="187">
        <f t="shared" si="4"/>
        <v>229.2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0" t="s">
        <v>74</v>
      </c>
      <c r="BK96" s="187">
        <f t="shared" si="9"/>
        <v>229.2</v>
      </c>
      <c r="BL96" s="20" t="s">
        <v>122</v>
      </c>
      <c r="BM96" s="20" t="s">
        <v>150</v>
      </c>
    </row>
    <row r="97" spans="2:65" s="1" customFormat="1" ht="22.5" customHeight="1">
      <c r="B97" s="35"/>
      <c r="C97" s="179" t="s">
        <v>135</v>
      </c>
      <c r="D97" s="179" t="s">
        <v>118</v>
      </c>
      <c r="E97" s="180" t="s">
        <v>151</v>
      </c>
      <c r="F97" s="181" t="s">
        <v>152</v>
      </c>
      <c r="G97" s="182" t="s">
        <v>149</v>
      </c>
      <c r="H97" s="273">
        <v>0.5</v>
      </c>
      <c r="I97" s="276">
        <v>286.5</v>
      </c>
      <c r="J97" s="274">
        <f t="shared" si="0"/>
        <v>143.25</v>
      </c>
      <c r="K97" s="181" t="s">
        <v>21</v>
      </c>
      <c r="L97" s="55"/>
      <c r="M97" s="183" t="s">
        <v>21</v>
      </c>
      <c r="N97" s="184" t="s">
        <v>38</v>
      </c>
      <c r="O97" s="36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0" t="s">
        <v>122</v>
      </c>
      <c r="AT97" s="20" t="s">
        <v>118</v>
      </c>
      <c r="AU97" s="20" t="s">
        <v>76</v>
      </c>
      <c r="AY97" s="20" t="s">
        <v>115</v>
      </c>
      <c r="BE97" s="187">
        <f t="shared" si="4"/>
        <v>143.25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0" t="s">
        <v>74</v>
      </c>
      <c r="BK97" s="187">
        <f t="shared" si="9"/>
        <v>143.25</v>
      </c>
      <c r="BL97" s="20" t="s">
        <v>122</v>
      </c>
      <c r="BM97" s="20" t="s">
        <v>153</v>
      </c>
    </row>
    <row r="98" spans="2:65" s="1" customFormat="1" ht="22.5" customHeight="1">
      <c r="B98" s="35"/>
      <c r="C98" s="179" t="s">
        <v>154</v>
      </c>
      <c r="D98" s="179" t="s">
        <v>118</v>
      </c>
      <c r="E98" s="180" t="s">
        <v>155</v>
      </c>
      <c r="F98" s="181" t="s">
        <v>156</v>
      </c>
      <c r="G98" s="182" t="s">
        <v>121</v>
      </c>
      <c r="H98" s="273">
        <v>20</v>
      </c>
      <c r="I98" s="276">
        <v>3.45</v>
      </c>
      <c r="J98" s="274">
        <f t="shared" si="0"/>
        <v>69</v>
      </c>
      <c r="K98" s="181" t="s">
        <v>21</v>
      </c>
      <c r="L98" s="55"/>
      <c r="M98" s="183" t="s">
        <v>21</v>
      </c>
      <c r="N98" s="184" t="s">
        <v>38</v>
      </c>
      <c r="O98" s="36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0" t="s">
        <v>122</v>
      </c>
      <c r="AT98" s="20" t="s">
        <v>118</v>
      </c>
      <c r="AU98" s="20" t="s">
        <v>76</v>
      </c>
      <c r="AY98" s="20" t="s">
        <v>115</v>
      </c>
      <c r="BE98" s="187">
        <f t="shared" si="4"/>
        <v>69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0" t="s">
        <v>74</v>
      </c>
      <c r="BK98" s="187">
        <f t="shared" si="9"/>
        <v>69</v>
      </c>
      <c r="BL98" s="20" t="s">
        <v>122</v>
      </c>
      <c r="BM98" s="20" t="s">
        <v>157</v>
      </c>
    </row>
    <row r="99" spans="2:65" s="1" customFormat="1" ht="22.5" customHeight="1">
      <c r="B99" s="35"/>
      <c r="C99" s="179" t="s">
        <v>138</v>
      </c>
      <c r="D99" s="179" t="s">
        <v>118</v>
      </c>
      <c r="E99" s="180" t="s">
        <v>158</v>
      </c>
      <c r="F99" s="181" t="s">
        <v>159</v>
      </c>
      <c r="G99" s="182" t="s">
        <v>121</v>
      </c>
      <c r="H99" s="273">
        <v>26</v>
      </c>
      <c r="I99" s="276">
        <v>4.5</v>
      </c>
      <c r="J99" s="274">
        <f t="shared" si="0"/>
        <v>117</v>
      </c>
      <c r="K99" s="181" t="s">
        <v>21</v>
      </c>
      <c r="L99" s="55"/>
      <c r="M99" s="183" t="s">
        <v>21</v>
      </c>
      <c r="N99" s="184" t="s">
        <v>38</v>
      </c>
      <c r="O99" s="36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0" t="s">
        <v>122</v>
      </c>
      <c r="AT99" s="20" t="s">
        <v>118</v>
      </c>
      <c r="AU99" s="20" t="s">
        <v>76</v>
      </c>
      <c r="AY99" s="20" t="s">
        <v>115</v>
      </c>
      <c r="BE99" s="187">
        <f t="shared" si="4"/>
        <v>117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0" t="s">
        <v>74</v>
      </c>
      <c r="BK99" s="187">
        <f t="shared" si="9"/>
        <v>117</v>
      </c>
      <c r="BL99" s="20" t="s">
        <v>122</v>
      </c>
      <c r="BM99" s="20" t="s">
        <v>160</v>
      </c>
    </row>
    <row r="100" spans="2:65" s="1" customFormat="1" ht="22.5" customHeight="1">
      <c r="B100" s="35"/>
      <c r="C100" s="179" t="s">
        <v>161</v>
      </c>
      <c r="D100" s="179" t="s">
        <v>118</v>
      </c>
      <c r="E100" s="180" t="s">
        <v>162</v>
      </c>
      <c r="F100" s="181" t="s">
        <v>163</v>
      </c>
      <c r="G100" s="182" t="s">
        <v>121</v>
      </c>
      <c r="H100" s="273">
        <v>4</v>
      </c>
      <c r="I100" s="276">
        <v>4.95</v>
      </c>
      <c r="J100" s="274">
        <f t="shared" si="0"/>
        <v>19.8</v>
      </c>
      <c r="K100" s="181" t="s">
        <v>21</v>
      </c>
      <c r="L100" s="55"/>
      <c r="M100" s="183" t="s">
        <v>21</v>
      </c>
      <c r="N100" s="184" t="s">
        <v>38</v>
      </c>
      <c r="O100" s="36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0" t="s">
        <v>122</v>
      </c>
      <c r="AT100" s="20" t="s">
        <v>118</v>
      </c>
      <c r="AU100" s="20" t="s">
        <v>76</v>
      </c>
      <c r="AY100" s="20" t="s">
        <v>115</v>
      </c>
      <c r="BE100" s="187">
        <f t="shared" si="4"/>
        <v>19.8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0" t="s">
        <v>74</v>
      </c>
      <c r="BK100" s="187">
        <f t="shared" si="9"/>
        <v>19.8</v>
      </c>
      <c r="BL100" s="20" t="s">
        <v>122</v>
      </c>
      <c r="BM100" s="20" t="s">
        <v>164</v>
      </c>
    </row>
    <row r="101" spans="2:65" s="1" customFormat="1" ht="22.5" customHeight="1">
      <c r="B101" s="35"/>
      <c r="C101" s="179" t="s">
        <v>142</v>
      </c>
      <c r="D101" s="179" t="s">
        <v>118</v>
      </c>
      <c r="E101" s="180" t="s">
        <v>165</v>
      </c>
      <c r="F101" s="181" t="s">
        <v>166</v>
      </c>
      <c r="G101" s="182" t="s">
        <v>121</v>
      </c>
      <c r="H101" s="273">
        <v>6</v>
      </c>
      <c r="I101" s="276">
        <v>257</v>
      </c>
      <c r="J101" s="274">
        <f t="shared" si="0"/>
        <v>1542</v>
      </c>
      <c r="K101" s="181" t="s">
        <v>21</v>
      </c>
      <c r="L101" s="55"/>
      <c r="M101" s="183" t="s">
        <v>21</v>
      </c>
      <c r="N101" s="184" t="s">
        <v>38</v>
      </c>
      <c r="O101" s="36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0" t="s">
        <v>122</v>
      </c>
      <c r="AT101" s="20" t="s">
        <v>118</v>
      </c>
      <c r="AU101" s="20" t="s">
        <v>76</v>
      </c>
      <c r="AY101" s="20" t="s">
        <v>115</v>
      </c>
      <c r="BE101" s="187">
        <f t="shared" si="4"/>
        <v>1542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0" t="s">
        <v>74</v>
      </c>
      <c r="BK101" s="187">
        <f t="shared" si="9"/>
        <v>1542</v>
      </c>
      <c r="BL101" s="20" t="s">
        <v>122</v>
      </c>
      <c r="BM101" s="20" t="s">
        <v>167</v>
      </c>
    </row>
    <row r="102" spans="2:65" s="1" customFormat="1" ht="22.5" customHeight="1">
      <c r="B102" s="35"/>
      <c r="C102" s="179" t="s">
        <v>10</v>
      </c>
      <c r="D102" s="179" t="s">
        <v>118</v>
      </c>
      <c r="E102" s="180" t="s">
        <v>168</v>
      </c>
      <c r="F102" s="181" t="s">
        <v>169</v>
      </c>
      <c r="G102" s="182" t="s">
        <v>121</v>
      </c>
      <c r="H102" s="273">
        <v>1</v>
      </c>
      <c r="I102" s="276">
        <v>350</v>
      </c>
      <c r="J102" s="274">
        <f t="shared" si="0"/>
        <v>350</v>
      </c>
      <c r="K102" s="181" t="s">
        <v>21</v>
      </c>
      <c r="L102" s="55"/>
      <c r="M102" s="183" t="s">
        <v>21</v>
      </c>
      <c r="N102" s="184" t="s">
        <v>38</v>
      </c>
      <c r="O102" s="36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AR102" s="20" t="s">
        <v>122</v>
      </c>
      <c r="AT102" s="20" t="s">
        <v>118</v>
      </c>
      <c r="AU102" s="20" t="s">
        <v>76</v>
      </c>
      <c r="AY102" s="20" t="s">
        <v>115</v>
      </c>
      <c r="BE102" s="187">
        <f t="shared" si="4"/>
        <v>350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20" t="s">
        <v>74</v>
      </c>
      <c r="BK102" s="187">
        <f t="shared" si="9"/>
        <v>350</v>
      </c>
      <c r="BL102" s="20" t="s">
        <v>122</v>
      </c>
      <c r="BM102" s="20" t="s">
        <v>170</v>
      </c>
    </row>
    <row r="103" spans="2:65" s="1" customFormat="1" ht="22.5" customHeight="1">
      <c r="B103" s="35"/>
      <c r="C103" s="179" t="s">
        <v>145</v>
      </c>
      <c r="D103" s="179" t="s">
        <v>118</v>
      </c>
      <c r="E103" s="180" t="s">
        <v>171</v>
      </c>
      <c r="F103" s="181" t="s">
        <v>172</v>
      </c>
      <c r="G103" s="182" t="s">
        <v>121</v>
      </c>
      <c r="H103" s="273">
        <v>6</v>
      </c>
      <c r="I103" s="276">
        <v>784</v>
      </c>
      <c r="J103" s="274">
        <f t="shared" si="0"/>
        <v>4704</v>
      </c>
      <c r="K103" s="181" t="s">
        <v>21</v>
      </c>
      <c r="L103" s="55"/>
      <c r="M103" s="183" t="s">
        <v>21</v>
      </c>
      <c r="N103" s="184" t="s">
        <v>38</v>
      </c>
      <c r="O103" s="36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AR103" s="20" t="s">
        <v>122</v>
      </c>
      <c r="AT103" s="20" t="s">
        <v>118</v>
      </c>
      <c r="AU103" s="20" t="s">
        <v>76</v>
      </c>
      <c r="AY103" s="20" t="s">
        <v>115</v>
      </c>
      <c r="BE103" s="187">
        <f t="shared" si="4"/>
        <v>4704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20" t="s">
        <v>74</v>
      </c>
      <c r="BK103" s="187">
        <f t="shared" si="9"/>
        <v>4704</v>
      </c>
      <c r="BL103" s="20" t="s">
        <v>122</v>
      </c>
      <c r="BM103" s="20" t="s">
        <v>173</v>
      </c>
    </row>
    <row r="104" spans="2:65" s="1" customFormat="1" ht="22.5" customHeight="1">
      <c r="B104" s="35"/>
      <c r="C104" s="179" t="s">
        <v>174</v>
      </c>
      <c r="D104" s="179" t="s">
        <v>118</v>
      </c>
      <c r="E104" s="180" t="s">
        <v>175</v>
      </c>
      <c r="F104" s="181" t="s">
        <v>176</v>
      </c>
      <c r="G104" s="182" t="s">
        <v>121</v>
      </c>
      <c r="H104" s="273">
        <v>2</v>
      </c>
      <c r="I104" s="276">
        <v>120</v>
      </c>
      <c r="J104" s="274">
        <f t="shared" si="0"/>
        <v>240</v>
      </c>
      <c r="K104" s="181" t="s">
        <v>21</v>
      </c>
      <c r="L104" s="55"/>
      <c r="M104" s="183" t="s">
        <v>21</v>
      </c>
      <c r="N104" s="184" t="s">
        <v>38</v>
      </c>
      <c r="O104" s="36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AR104" s="20" t="s">
        <v>122</v>
      </c>
      <c r="AT104" s="20" t="s">
        <v>118</v>
      </c>
      <c r="AU104" s="20" t="s">
        <v>76</v>
      </c>
      <c r="AY104" s="20" t="s">
        <v>115</v>
      </c>
      <c r="BE104" s="187">
        <f t="shared" si="4"/>
        <v>240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20" t="s">
        <v>74</v>
      </c>
      <c r="BK104" s="187">
        <f t="shared" si="9"/>
        <v>240</v>
      </c>
      <c r="BL104" s="20" t="s">
        <v>122</v>
      </c>
      <c r="BM104" s="20" t="s">
        <v>177</v>
      </c>
    </row>
    <row r="105" spans="2:65" s="1" customFormat="1" ht="22.5" customHeight="1">
      <c r="B105" s="35"/>
      <c r="C105" s="179" t="s">
        <v>150</v>
      </c>
      <c r="D105" s="179" t="s">
        <v>118</v>
      </c>
      <c r="E105" s="180" t="s">
        <v>178</v>
      </c>
      <c r="F105" s="181" t="s">
        <v>179</v>
      </c>
      <c r="G105" s="182" t="s">
        <v>121</v>
      </c>
      <c r="H105" s="273">
        <v>1</v>
      </c>
      <c r="I105" s="276">
        <v>360</v>
      </c>
      <c r="J105" s="274">
        <f t="shared" si="0"/>
        <v>360</v>
      </c>
      <c r="K105" s="181" t="s">
        <v>21</v>
      </c>
      <c r="L105" s="55"/>
      <c r="M105" s="183" t="s">
        <v>21</v>
      </c>
      <c r="N105" s="184" t="s">
        <v>38</v>
      </c>
      <c r="O105" s="36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AR105" s="20" t="s">
        <v>122</v>
      </c>
      <c r="AT105" s="20" t="s">
        <v>118</v>
      </c>
      <c r="AU105" s="20" t="s">
        <v>76</v>
      </c>
      <c r="AY105" s="20" t="s">
        <v>115</v>
      </c>
      <c r="BE105" s="187">
        <f t="shared" si="4"/>
        <v>360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20" t="s">
        <v>74</v>
      </c>
      <c r="BK105" s="187">
        <f t="shared" si="9"/>
        <v>360</v>
      </c>
      <c r="BL105" s="20" t="s">
        <v>122</v>
      </c>
      <c r="BM105" s="20" t="s">
        <v>180</v>
      </c>
    </row>
    <row r="106" spans="2:65" s="1" customFormat="1" ht="22.5" customHeight="1">
      <c r="B106" s="35"/>
      <c r="C106" s="179" t="s">
        <v>181</v>
      </c>
      <c r="D106" s="179" t="s">
        <v>118</v>
      </c>
      <c r="E106" s="180" t="s">
        <v>182</v>
      </c>
      <c r="F106" s="181" t="s">
        <v>183</v>
      </c>
      <c r="G106" s="182" t="s">
        <v>121</v>
      </c>
      <c r="H106" s="273">
        <v>1</v>
      </c>
      <c r="I106" s="276">
        <v>3500</v>
      </c>
      <c r="J106" s="274">
        <f t="shared" si="0"/>
        <v>3500</v>
      </c>
      <c r="K106" s="181" t="s">
        <v>21</v>
      </c>
      <c r="L106" s="55"/>
      <c r="M106" s="183" t="s">
        <v>21</v>
      </c>
      <c r="N106" s="184" t="s">
        <v>38</v>
      </c>
      <c r="O106" s="36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AR106" s="20" t="s">
        <v>122</v>
      </c>
      <c r="AT106" s="20" t="s">
        <v>118</v>
      </c>
      <c r="AU106" s="20" t="s">
        <v>76</v>
      </c>
      <c r="AY106" s="20" t="s">
        <v>115</v>
      </c>
      <c r="BE106" s="187">
        <f t="shared" si="4"/>
        <v>3500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20" t="s">
        <v>74</v>
      </c>
      <c r="BK106" s="187">
        <f t="shared" si="9"/>
        <v>3500</v>
      </c>
      <c r="BL106" s="20" t="s">
        <v>122</v>
      </c>
      <c r="BM106" s="20" t="s">
        <v>184</v>
      </c>
    </row>
    <row r="107" spans="2:65" s="1" customFormat="1" ht="22.5" customHeight="1">
      <c r="B107" s="35"/>
      <c r="C107" s="179" t="s">
        <v>153</v>
      </c>
      <c r="D107" s="179" t="s">
        <v>118</v>
      </c>
      <c r="E107" s="180" t="s">
        <v>185</v>
      </c>
      <c r="F107" s="181" t="s">
        <v>186</v>
      </c>
      <c r="G107" s="182" t="s">
        <v>121</v>
      </c>
      <c r="H107" s="273">
        <v>1</v>
      </c>
      <c r="I107" s="276">
        <v>2250</v>
      </c>
      <c r="J107" s="274">
        <f t="shared" si="0"/>
        <v>2250</v>
      </c>
      <c r="K107" s="181" t="s">
        <v>21</v>
      </c>
      <c r="L107" s="55"/>
      <c r="M107" s="183" t="s">
        <v>21</v>
      </c>
      <c r="N107" s="184" t="s">
        <v>38</v>
      </c>
      <c r="O107" s="36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AR107" s="20" t="s">
        <v>122</v>
      </c>
      <c r="AT107" s="20" t="s">
        <v>118</v>
      </c>
      <c r="AU107" s="20" t="s">
        <v>76</v>
      </c>
      <c r="AY107" s="20" t="s">
        <v>115</v>
      </c>
      <c r="BE107" s="187">
        <f t="shared" si="4"/>
        <v>2250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20" t="s">
        <v>74</v>
      </c>
      <c r="BK107" s="187">
        <f t="shared" si="9"/>
        <v>2250</v>
      </c>
      <c r="BL107" s="20" t="s">
        <v>122</v>
      </c>
      <c r="BM107" s="20" t="s">
        <v>187</v>
      </c>
    </row>
    <row r="108" spans="2:65" s="10" customFormat="1" ht="29.85" customHeight="1">
      <c r="B108" s="162"/>
      <c r="C108" s="163"/>
      <c r="D108" s="176" t="s">
        <v>66</v>
      </c>
      <c r="E108" s="177" t="s">
        <v>188</v>
      </c>
      <c r="F108" s="177" t="s">
        <v>189</v>
      </c>
      <c r="G108" s="163"/>
      <c r="H108" s="163"/>
      <c r="I108" s="277"/>
      <c r="J108" s="178">
        <f>BK108</f>
        <v>28639.3</v>
      </c>
      <c r="K108" s="163"/>
      <c r="L108" s="168"/>
      <c r="M108" s="169"/>
      <c r="N108" s="170"/>
      <c r="O108" s="170"/>
      <c r="P108" s="171">
        <f>SUM(P109:P113)</f>
        <v>0</v>
      </c>
      <c r="Q108" s="170"/>
      <c r="R108" s="171">
        <f>SUM(R109:R113)</f>
        <v>0</v>
      </c>
      <c r="S108" s="170"/>
      <c r="T108" s="172">
        <f>SUM(T109:T113)</f>
        <v>0</v>
      </c>
      <c r="AR108" s="173" t="s">
        <v>74</v>
      </c>
      <c r="AT108" s="174" t="s">
        <v>66</v>
      </c>
      <c r="AU108" s="174" t="s">
        <v>74</v>
      </c>
      <c r="AY108" s="173" t="s">
        <v>115</v>
      </c>
      <c r="BK108" s="175">
        <f>SUM(BK109:BK113)</f>
        <v>28639.3</v>
      </c>
    </row>
    <row r="109" spans="2:65" s="1" customFormat="1" ht="22.5" customHeight="1">
      <c r="B109" s="35"/>
      <c r="C109" s="179" t="s">
        <v>9</v>
      </c>
      <c r="D109" s="179" t="s">
        <v>118</v>
      </c>
      <c r="E109" s="180" t="s">
        <v>190</v>
      </c>
      <c r="F109" s="181" t="s">
        <v>191</v>
      </c>
      <c r="G109" s="182" t="s">
        <v>149</v>
      </c>
      <c r="H109" s="273">
        <v>600</v>
      </c>
      <c r="I109" s="276">
        <v>13.2</v>
      </c>
      <c r="J109" s="274">
        <f>ROUND(I109*H109,2)</f>
        <v>7920</v>
      </c>
      <c r="K109" s="181" t="s">
        <v>21</v>
      </c>
      <c r="L109" s="55"/>
      <c r="M109" s="183" t="s">
        <v>21</v>
      </c>
      <c r="N109" s="184" t="s">
        <v>38</v>
      </c>
      <c r="O109" s="36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20" t="s">
        <v>122</v>
      </c>
      <c r="AT109" s="20" t="s">
        <v>118</v>
      </c>
      <c r="AU109" s="20" t="s">
        <v>76</v>
      </c>
      <c r="AY109" s="20" t="s">
        <v>115</v>
      </c>
      <c r="BE109" s="187">
        <f>IF(N109="základní",J109,0)</f>
        <v>7920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0" t="s">
        <v>74</v>
      </c>
      <c r="BK109" s="187">
        <f>ROUND(I109*H109,2)</f>
        <v>7920</v>
      </c>
      <c r="BL109" s="20" t="s">
        <v>122</v>
      </c>
      <c r="BM109" s="20" t="s">
        <v>192</v>
      </c>
    </row>
    <row r="110" spans="2:65" s="1" customFormat="1" ht="22.5" customHeight="1">
      <c r="B110" s="35"/>
      <c r="C110" s="179" t="s">
        <v>157</v>
      </c>
      <c r="D110" s="179" t="s">
        <v>118</v>
      </c>
      <c r="E110" s="180" t="s">
        <v>193</v>
      </c>
      <c r="F110" s="181" t="s">
        <v>194</v>
      </c>
      <c r="G110" s="182" t="s">
        <v>149</v>
      </c>
      <c r="H110" s="273">
        <v>160</v>
      </c>
      <c r="I110" s="276">
        <v>22.05</v>
      </c>
      <c r="J110" s="274">
        <f>ROUND(I110*H110,2)</f>
        <v>3528</v>
      </c>
      <c r="K110" s="181" t="s">
        <v>21</v>
      </c>
      <c r="L110" s="55"/>
      <c r="M110" s="183" t="s">
        <v>21</v>
      </c>
      <c r="N110" s="184" t="s">
        <v>38</v>
      </c>
      <c r="O110" s="36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AR110" s="20" t="s">
        <v>122</v>
      </c>
      <c r="AT110" s="20" t="s">
        <v>118</v>
      </c>
      <c r="AU110" s="20" t="s">
        <v>76</v>
      </c>
      <c r="AY110" s="20" t="s">
        <v>115</v>
      </c>
      <c r="BE110" s="187">
        <f>IF(N110="základní",J110,0)</f>
        <v>3528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20" t="s">
        <v>74</v>
      </c>
      <c r="BK110" s="187">
        <f>ROUND(I110*H110,2)</f>
        <v>3528</v>
      </c>
      <c r="BL110" s="20" t="s">
        <v>122</v>
      </c>
      <c r="BM110" s="20" t="s">
        <v>195</v>
      </c>
    </row>
    <row r="111" spans="2:65" s="1" customFormat="1" ht="22.5" customHeight="1">
      <c r="B111" s="35"/>
      <c r="C111" s="179" t="s">
        <v>196</v>
      </c>
      <c r="D111" s="179" t="s">
        <v>118</v>
      </c>
      <c r="E111" s="180" t="s">
        <v>197</v>
      </c>
      <c r="F111" s="181" t="s">
        <v>198</v>
      </c>
      <c r="G111" s="182" t="s">
        <v>149</v>
      </c>
      <c r="H111" s="273">
        <v>70</v>
      </c>
      <c r="I111" s="276">
        <v>35.85</v>
      </c>
      <c r="J111" s="274">
        <f>ROUND(I111*H111,2)</f>
        <v>2509.5</v>
      </c>
      <c r="K111" s="181" t="s">
        <v>21</v>
      </c>
      <c r="L111" s="55"/>
      <c r="M111" s="183" t="s">
        <v>21</v>
      </c>
      <c r="N111" s="184" t="s">
        <v>38</v>
      </c>
      <c r="O111" s="36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AR111" s="20" t="s">
        <v>122</v>
      </c>
      <c r="AT111" s="20" t="s">
        <v>118</v>
      </c>
      <c r="AU111" s="20" t="s">
        <v>76</v>
      </c>
      <c r="AY111" s="20" t="s">
        <v>115</v>
      </c>
      <c r="BE111" s="187">
        <f>IF(N111="základní",J111,0)</f>
        <v>2509.5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20" t="s">
        <v>74</v>
      </c>
      <c r="BK111" s="187">
        <f>ROUND(I111*H111,2)</f>
        <v>2509.5</v>
      </c>
      <c r="BL111" s="20" t="s">
        <v>122</v>
      </c>
      <c r="BM111" s="20" t="s">
        <v>199</v>
      </c>
    </row>
    <row r="112" spans="2:65" s="1" customFormat="1" ht="22.5" customHeight="1">
      <c r="B112" s="35"/>
      <c r="C112" s="179" t="s">
        <v>160</v>
      </c>
      <c r="D112" s="179" t="s">
        <v>118</v>
      </c>
      <c r="E112" s="180" t="s">
        <v>200</v>
      </c>
      <c r="F112" s="181" t="s">
        <v>201</v>
      </c>
      <c r="G112" s="182" t="s">
        <v>121</v>
      </c>
      <c r="H112" s="273">
        <v>14</v>
      </c>
      <c r="I112" s="276">
        <v>171.2</v>
      </c>
      <c r="J112" s="274">
        <f>ROUND(I112*H112,2)</f>
        <v>2396.8000000000002</v>
      </c>
      <c r="K112" s="181" t="s">
        <v>21</v>
      </c>
      <c r="L112" s="55"/>
      <c r="M112" s="183" t="s">
        <v>21</v>
      </c>
      <c r="N112" s="184" t="s">
        <v>38</v>
      </c>
      <c r="O112" s="3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20" t="s">
        <v>122</v>
      </c>
      <c r="AT112" s="20" t="s">
        <v>118</v>
      </c>
      <c r="AU112" s="20" t="s">
        <v>76</v>
      </c>
      <c r="AY112" s="20" t="s">
        <v>115</v>
      </c>
      <c r="BE112" s="187">
        <f>IF(N112="základní",J112,0)</f>
        <v>2396.8000000000002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0" t="s">
        <v>74</v>
      </c>
      <c r="BK112" s="187">
        <f>ROUND(I112*H112,2)</f>
        <v>2396.8000000000002</v>
      </c>
      <c r="BL112" s="20" t="s">
        <v>122</v>
      </c>
      <c r="BM112" s="20" t="s">
        <v>202</v>
      </c>
    </row>
    <row r="113" spans="2:65" s="1" customFormat="1" ht="22.5" customHeight="1">
      <c r="B113" s="35"/>
      <c r="C113" s="179" t="s">
        <v>203</v>
      </c>
      <c r="D113" s="179" t="s">
        <v>118</v>
      </c>
      <c r="E113" s="180" t="s">
        <v>204</v>
      </c>
      <c r="F113" s="181" t="s">
        <v>205</v>
      </c>
      <c r="G113" s="182" t="s">
        <v>121</v>
      </c>
      <c r="H113" s="273">
        <v>45</v>
      </c>
      <c r="I113" s="276">
        <v>273</v>
      </c>
      <c r="J113" s="274">
        <f>ROUND(I113*H113,2)</f>
        <v>12285</v>
      </c>
      <c r="K113" s="181" t="s">
        <v>21</v>
      </c>
      <c r="L113" s="55"/>
      <c r="M113" s="183" t="s">
        <v>21</v>
      </c>
      <c r="N113" s="184" t="s">
        <v>38</v>
      </c>
      <c r="O113" s="36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AR113" s="20" t="s">
        <v>122</v>
      </c>
      <c r="AT113" s="20" t="s">
        <v>118</v>
      </c>
      <c r="AU113" s="20" t="s">
        <v>76</v>
      </c>
      <c r="AY113" s="20" t="s">
        <v>115</v>
      </c>
      <c r="BE113" s="187">
        <f>IF(N113="základní",J113,0)</f>
        <v>12285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20" t="s">
        <v>74</v>
      </c>
      <c r="BK113" s="187">
        <f>ROUND(I113*H113,2)</f>
        <v>12285</v>
      </c>
      <c r="BL113" s="20" t="s">
        <v>122</v>
      </c>
      <c r="BM113" s="20" t="s">
        <v>206</v>
      </c>
    </row>
    <row r="114" spans="2:65" s="10" customFormat="1" ht="29.85" customHeight="1">
      <c r="B114" s="162"/>
      <c r="C114" s="163"/>
      <c r="D114" s="176" t="s">
        <v>66</v>
      </c>
      <c r="E114" s="177" t="s">
        <v>207</v>
      </c>
      <c r="F114" s="177" t="s">
        <v>208</v>
      </c>
      <c r="G114" s="163"/>
      <c r="H114" s="163"/>
      <c r="I114" s="277"/>
      <c r="J114" s="178">
        <f>BK114</f>
        <v>427950</v>
      </c>
      <c r="K114" s="163"/>
      <c r="L114" s="168"/>
      <c r="M114" s="169"/>
      <c r="N114" s="170"/>
      <c r="O114" s="170"/>
      <c r="P114" s="171">
        <f>SUM(P115:P121)</f>
        <v>0</v>
      </c>
      <c r="Q114" s="170"/>
      <c r="R114" s="171">
        <f>SUM(R115:R121)</f>
        <v>0</v>
      </c>
      <c r="S114" s="170"/>
      <c r="T114" s="172">
        <f>SUM(T115:T121)</f>
        <v>0</v>
      </c>
      <c r="AR114" s="173" t="s">
        <v>74</v>
      </c>
      <c r="AT114" s="174" t="s">
        <v>66</v>
      </c>
      <c r="AU114" s="174" t="s">
        <v>74</v>
      </c>
      <c r="AY114" s="173" t="s">
        <v>115</v>
      </c>
      <c r="BK114" s="175">
        <f>SUM(BK115:BK121)</f>
        <v>427950</v>
      </c>
    </row>
    <row r="115" spans="2:65" s="1" customFormat="1" ht="22.5" customHeight="1">
      <c r="B115" s="35"/>
      <c r="C115" s="179" t="s">
        <v>164</v>
      </c>
      <c r="D115" s="179" t="s">
        <v>118</v>
      </c>
      <c r="E115" s="180" t="s">
        <v>209</v>
      </c>
      <c r="F115" s="181" t="s">
        <v>210</v>
      </c>
      <c r="G115" s="182" t="s">
        <v>121</v>
      </c>
      <c r="H115" s="273">
        <v>2</v>
      </c>
      <c r="I115" s="276">
        <v>16870</v>
      </c>
      <c r="J115" s="274">
        <f t="shared" ref="J115:J121" si="10">ROUND(I115*H115,2)</f>
        <v>33740</v>
      </c>
      <c r="K115" s="181" t="s">
        <v>21</v>
      </c>
      <c r="L115" s="55"/>
      <c r="M115" s="183" t="s">
        <v>21</v>
      </c>
      <c r="N115" s="184" t="s">
        <v>38</v>
      </c>
      <c r="O115" s="36"/>
      <c r="P115" s="185">
        <f t="shared" ref="P115:P121" si="11">O115*H115</f>
        <v>0</v>
      </c>
      <c r="Q115" s="185">
        <v>0</v>
      </c>
      <c r="R115" s="185">
        <f t="shared" ref="R115:R121" si="12">Q115*H115</f>
        <v>0</v>
      </c>
      <c r="S115" s="185">
        <v>0</v>
      </c>
      <c r="T115" s="186">
        <f t="shared" ref="T115:T121" si="13">S115*H115</f>
        <v>0</v>
      </c>
      <c r="AR115" s="20" t="s">
        <v>122</v>
      </c>
      <c r="AT115" s="20" t="s">
        <v>118</v>
      </c>
      <c r="AU115" s="20" t="s">
        <v>76</v>
      </c>
      <c r="AY115" s="20" t="s">
        <v>115</v>
      </c>
      <c r="BE115" s="187">
        <f t="shared" ref="BE115:BE121" si="14">IF(N115="základní",J115,0)</f>
        <v>33740</v>
      </c>
      <c r="BF115" s="187">
        <f t="shared" ref="BF115:BF121" si="15">IF(N115="snížená",J115,0)</f>
        <v>0</v>
      </c>
      <c r="BG115" s="187">
        <f t="shared" ref="BG115:BG121" si="16">IF(N115="zákl. přenesená",J115,0)</f>
        <v>0</v>
      </c>
      <c r="BH115" s="187">
        <f t="shared" ref="BH115:BH121" si="17">IF(N115="sníž. přenesená",J115,0)</f>
        <v>0</v>
      </c>
      <c r="BI115" s="187">
        <f t="shared" ref="BI115:BI121" si="18">IF(N115="nulová",J115,0)</f>
        <v>0</v>
      </c>
      <c r="BJ115" s="20" t="s">
        <v>74</v>
      </c>
      <c r="BK115" s="187">
        <f t="shared" ref="BK115:BK121" si="19">ROUND(I115*H115,2)</f>
        <v>33740</v>
      </c>
      <c r="BL115" s="20" t="s">
        <v>122</v>
      </c>
      <c r="BM115" s="20" t="s">
        <v>211</v>
      </c>
    </row>
    <row r="116" spans="2:65" s="1" customFormat="1" ht="22.5" customHeight="1">
      <c r="B116" s="35"/>
      <c r="C116" s="179" t="s">
        <v>212</v>
      </c>
      <c r="D116" s="179" t="s">
        <v>118</v>
      </c>
      <c r="E116" s="180" t="s">
        <v>213</v>
      </c>
      <c r="F116" s="181" t="s">
        <v>214</v>
      </c>
      <c r="G116" s="182" t="s">
        <v>121</v>
      </c>
      <c r="H116" s="273">
        <v>4</v>
      </c>
      <c r="I116" s="276">
        <v>14630</v>
      </c>
      <c r="J116" s="274">
        <f t="shared" si="10"/>
        <v>58520</v>
      </c>
      <c r="K116" s="181" t="s">
        <v>21</v>
      </c>
      <c r="L116" s="55"/>
      <c r="M116" s="183" t="s">
        <v>21</v>
      </c>
      <c r="N116" s="184" t="s">
        <v>38</v>
      </c>
      <c r="O116" s="36"/>
      <c r="P116" s="185">
        <f t="shared" si="11"/>
        <v>0</v>
      </c>
      <c r="Q116" s="185">
        <v>0</v>
      </c>
      <c r="R116" s="185">
        <f t="shared" si="12"/>
        <v>0</v>
      </c>
      <c r="S116" s="185">
        <v>0</v>
      </c>
      <c r="T116" s="186">
        <f t="shared" si="13"/>
        <v>0</v>
      </c>
      <c r="AR116" s="20" t="s">
        <v>122</v>
      </c>
      <c r="AT116" s="20" t="s">
        <v>118</v>
      </c>
      <c r="AU116" s="20" t="s">
        <v>76</v>
      </c>
      <c r="AY116" s="20" t="s">
        <v>115</v>
      </c>
      <c r="BE116" s="187">
        <f t="shared" si="14"/>
        <v>58520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20" t="s">
        <v>74</v>
      </c>
      <c r="BK116" s="187">
        <f t="shared" si="19"/>
        <v>58520</v>
      </c>
      <c r="BL116" s="20" t="s">
        <v>122</v>
      </c>
      <c r="BM116" s="20" t="s">
        <v>215</v>
      </c>
    </row>
    <row r="117" spans="2:65" s="1" customFormat="1" ht="22.5" customHeight="1">
      <c r="B117" s="35"/>
      <c r="C117" s="179" t="s">
        <v>167</v>
      </c>
      <c r="D117" s="179" t="s">
        <v>118</v>
      </c>
      <c r="E117" s="180" t="s">
        <v>216</v>
      </c>
      <c r="F117" s="181" t="s">
        <v>217</v>
      </c>
      <c r="G117" s="182" t="s">
        <v>121</v>
      </c>
      <c r="H117" s="273">
        <v>4</v>
      </c>
      <c r="I117" s="276">
        <v>18970</v>
      </c>
      <c r="J117" s="274">
        <f t="shared" si="10"/>
        <v>75880</v>
      </c>
      <c r="K117" s="181" t="s">
        <v>21</v>
      </c>
      <c r="L117" s="55"/>
      <c r="M117" s="183" t="s">
        <v>21</v>
      </c>
      <c r="N117" s="184" t="s">
        <v>38</v>
      </c>
      <c r="O117" s="36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AR117" s="20" t="s">
        <v>122</v>
      </c>
      <c r="AT117" s="20" t="s">
        <v>118</v>
      </c>
      <c r="AU117" s="20" t="s">
        <v>76</v>
      </c>
      <c r="AY117" s="20" t="s">
        <v>115</v>
      </c>
      <c r="BE117" s="187">
        <f t="shared" si="14"/>
        <v>75880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20" t="s">
        <v>74</v>
      </c>
      <c r="BK117" s="187">
        <f t="shared" si="19"/>
        <v>75880</v>
      </c>
      <c r="BL117" s="20" t="s">
        <v>122</v>
      </c>
      <c r="BM117" s="20" t="s">
        <v>218</v>
      </c>
    </row>
    <row r="118" spans="2:65" s="1" customFormat="1" ht="22.5" customHeight="1">
      <c r="B118" s="35"/>
      <c r="C118" s="179" t="s">
        <v>219</v>
      </c>
      <c r="D118" s="179" t="s">
        <v>118</v>
      </c>
      <c r="E118" s="180" t="s">
        <v>220</v>
      </c>
      <c r="F118" s="181" t="s">
        <v>221</v>
      </c>
      <c r="G118" s="182" t="s">
        <v>121</v>
      </c>
      <c r="H118" s="273">
        <v>4</v>
      </c>
      <c r="I118" s="276">
        <v>14850</v>
      </c>
      <c r="J118" s="274">
        <f t="shared" si="10"/>
        <v>59400</v>
      </c>
      <c r="K118" s="181" t="s">
        <v>21</v>
      </c>
      <c r="L118" s="55"/>
      <c r="M118" s="183" t="s">
        <v>21</v>
      </c>
      <c r="N118" s="184" t="s">
        <v>38</v>
      </c>
      <c r="O118" s="36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AR118" s="20" t="s">
        <v>122</v>
      </c>
      <c r="AT118" s="20" t="s">
        <v>118</v>
      </c>
      <c r="AU118" s="20" t="s">
        <v>76</v>
      </c>
      <c r="AY118" s="20" t="s">
        <v>115</v>
      </c>
      <c r="BE118" s="187">
        <f t="shared" si="14"/>
        <v>59400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20" t="s">
        <v>74</v>
      </c>
      <c r="BK118" s="187">
        <f t="shared" si="19"/>
        <v>59400</v>
      </c>
      <c r="BL118" s="20" t="s">
        <v>122</v>
      </c>
      <c r="BM118" s="20" t="s">
        <v>222</v>
      </c>
    </row>
    <row r="119" spans="2:65" s="1" customFormat="1" ht="22.5" customHeight="1">
      <c r="B119" s="35"/>
      <c r="C119" s="179" t="s">
        <v>170</v>
      </c>
      <c r="D119" s="179" t="s">
        <v>118</v>
      </c>
      <c r="E119" s="180" t="s">
        <v>223</v>
      </c>
      <c r="F119" s="181" t="s">
        <v>224</v>
      </c>
      <c r="G119" s="182" t="s">
        <v>121</v>
      </c>
      <c r="H119" s="273">
        <v>17</v>
      </c>
      <c r="I119" s="276">
        <v>8790</v>
      </c>
      <c r="J119" s="274">
        <f t="shared" si="10"/>
        <v>149430</v>
      </c>
      <c r="K119" s="181" t="s">
        <v>21</v>
      </c>
      <c r="L119" s="55"/>
      <c r="M119" s="183" t="s">
        <v>21</v>
      </c>
      <c r="N119" s="184" t="s">
        <v>38</v>
      </c>
      <c r="O119" s="36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0" t="s">
        <v>122</v>
      </c>
      <c r="AT119" s="20" t="s">
        <v>118</v>
      </c>
      <c r="AU119" s="20" t="s">
        <v>76</v>
      </c>
      <c r="AY119" s="20" t="s">
        <v>115</v>
      </c>
      <c r="BE119" s="187">
        <f t="shared" si="14"/>
        <v>149430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0" t="s">
        <v>74</v>
      </c>
      <c r="BK119" s="187">
        <f t="shared" si="19"/>
        <v>149430</v>
      </c>
      <c r="BL119" s="20" t="s">
        <v>122</v>
      </c>
      <c r="BM119" s="20" t="s">
        <v>225</v>
      </c>
    </row>
    <row r="120" spans="2:65" s="1" customFormat="1" ht="22.5" customHeight="1">
      <c r="B120" s="35"/>
      <c r="C120" s="179" t="s">
        <v>226</v>
      </c>
      <c r="D120" s="179" t="s">
        <v>118</v>
      </c>
      <c r="E120" s="180" t="s">
        <v>227</v>
      </c>
      <c r="F120" s="181" t="s">
        <v>228</v>
      </c>
      <c r="G120" s="182" t="s">
        <v>121</v>
      </c>
      <c r="H120" s="273">
        <v>5</v>
      </c>
      <c r="I120" s="276">
        <v>2840</v>
      </c>
      <c r="J120" s="274">
        <f t="shared" si="10"/>
        <v>14200</v>
      </c>
      <c r="K120" s="181" t="s">
        <v>21</v>
      </c>
      <c r="L120" s="55"/>
      <c r="M120" s="183" t="s">
        <v>21</v>
      </c>
      <c r="N120" s="184" t="s">
        <v>38</v>
      </c>
      <c r="O120" s="36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0" t="s">
        <v>122</v>
      </c>
      <c r="AT120" s="20" t="s">
        <v>118</v>
      </c>
      <c r="AU120" s="20" t="s">
        <v>76</v>
      </c>
      <c r="AY120" s="20" t="s">
        <v>115</v>
      </c>
      <c r="BE120" s="187">
        <f t="shared" si="14"/>
        <v>14200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0" t="s">
        <v>74</v>
      </c>
      <c r="BK120" s="187">
        <f t="shared" si="19"/>
        <v>14200</v>
      </c>
      <c r="BL120" s="20" t="s">
        <v>122</v>
      </c>
      <c r="BM120" s="20" t="s">
        <v>229</v>
      </c>
    </row>
    <row r="121" spans="2:65" s="1" customFormat="1" ht="22.5" customHeight="1">
      <c r="B121" s="35"/>
      <c r="C121" s="179" t="s">
        <v>173</v>
      </c>
      <c r="D121" s="179" t="s">
        <v>118</v>
      </c>
      <c r="E121" s="180" t="s">
        <v>230</v>
      </c>
      <c r="F121" s="181" t="s">
        <v>231</v>
      </c>
      <c r="G121" s="182" t="s">
        <v>121</v>
      </c>
      <c r="H121" s="273">
        <v>1</v>
      </c>
      <c r="I121" s="276">
        <v>36780</v>
      </c>
      <c r="J121" s="274">
        <f t="shared" si="10"/>
        <v>36780</v>
      </c>
      <c r="K121" s="181" t="s">
        <v>21</v>
      </c>
      <c r="L121" s="55"/>
      <c r="M121" s="183" t="s">
        <v>21</v>
      </c>
      <c r="N121" s="184" t="s">
        <v>38</v>
      </c>
      <c r="O121" s="36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0" t="s">
        <v>122</v>
      </c>
      <c r="AT121" s="20" t="s">
        <v>118</v>
      </c>
      <c r="AU121" s="20" t="s">
        <v>76</v>
      </c>
      <c r="AY121" s="20" t="s">
        <v>115</v>
      </c>
      <c r="BE121" s="187">
        <f t="shared" si="14"/>
        <v>36780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0" t="s">
        <v>74</v>
      </c>
      <c r="BK121" s="187">
        <f t="shared" si="19"/>
        <v>36780</v>
      </c>
      <c r="BL121" s="20" t="s">
        <v>122</v>
      </c>
      <c r="BM121" s="20" t="s">
        <v>232</v>
      </c>
    </row>
    <row r="122" spans="2:65" s="10" customFormat="1" ht="29.85" customHeight="1">
      <c r="B122" s="162"/>
      <c r="C122" s="163"/>
      <c r="D122" s="176" t="s">
        <v>66</v>
      </c>
      <c r="E122" s="177" t="s">
        <v>233</v>
      </c>
      <c r="F122" s="177" t="s">
        <v>234</v>
      </c>
      <c r="G122" s="163"/>
      <c r="H122" s="163"/>
      <c r="I122" s="277"/>
      <c r="J122" s="178">
        <f>BK122</f>
        <v>17960.8</v>
      </c>
      <c r="K122" s="163"/>
      <c r="L122" s="168"/>
      <c r="M122" s="169"/>
      <c r="N122" s="170"/>
      <c r="O122" s="170"/>
      <c r="P122" s="171">
        <f>SUM(P123:P125)</f>
        <v>0</v>
      </c>
      <c r="Q122" s="170"/>
      <c r="R122" s="171">
        <f>SUM(R123:R125)</f>
        <v>0</v>
      </c>
      <c r="S122" s="170"/>
      <c r="T122" s="172">
        <f>SUM(T123:T125)</f>
        <v>0</v>
      </c>
      <c r="AR122" s="173" t="s">
        <v>74</v>
      </c>
      <c r="AT122" s="174" t="s">
        <v>66</v>
      </c>
      <c r="AU122" s="174" t="s">
        <v>74</v>
      </c>
      <c r="AY122" s="173" t="s">
        <v>115</v>
      </c>
      <c r="BK122" s="175">
        <f>SUM(BK123:BK125)</f>
        <v>17960.8</v>
      </c>
    </row>
    <row r="123" spans="2:65" s="1" customFormat="1" ht="22.5" customHeight="1">
      <c r="B123" s="35"/>
      <c r="C123" s="179" t="s">
        <v>235</v>
      </c>
      <c r="D123" s="179" t="s">
        <v>118</v>
      </c>
      <c r="E123" s="180" t="s">
        <v>236</v>
      </c>
      <c r="F123" s="181" t="s">
        <v>237</v>
      </c>
      <c r="G123" s="182" t="s">
        <v>121</v>
      </c>
      <c r="H123" s="273">
        <v>1</v>
      </c>
      <c r="I123" s="276">
        <v>17620</v>
      </c>
      <c r="J123" s="274">
        <f>ROUND(I123*H123,2)</f>
        <v>17620</v>
      </c>
      <c r="K123" s="181" t="s">
        <v>21</v>
      </c>
      <c r="L123" s="55"/>
      <c r="M123" s="183" t="s">
        <v>21</v>
      </c>
      <c r="N123" s="184" t="s">
        <v>38</v>
      </c>
      <c r="O123" s="36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AR123" s="20" t="s">
        <v>122</v>
      </c>
      <c r="AT123" s="20" t="s">
        <v>118</v>
      </c>
      <c r="AU123" s="20" t="s">
        <v>76</v>
      </c>
      <c r="AY123" s="20" t="s">
        <v>115</v>
      </c>
      <c r="BE123" s="187">
        <f>IF(N123="základní",J123,0)</f>
        <v>17620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20" t="s">
        <v>74</v>
      </c>
      <c r="BK123" s="187">
        <f>ROUND(I123*H123,2)</f>
        <v>17620</v>
      </c>
      <c r="BL123" s="20" t="s">
        <v>122</v>
      </c>
      <c r="BM123" s="20" t="s">
        <v>238</v>
      </c>
    </row>
    <row r="124" spans="2:65" s="1" customFormat="1" ht="22.5" customHeight="1">
      <c r="B124" s="35"/>
      <c r="C124" s="179" t="s">
        <v>177</v>
      </c>
      <c r="D124" s="179" t="s">
        <v>118</v>
      </c>
      <c r="E124" s="180" t="s">
        <v>239</v>
      </c>
      <c r="F124" s="181" t="s">
        <v>240</v>
      </c>
      <c r="G124" s="182" t="s">
        <v>121</v>
      </c>
      <c r="H124" s="273">
        <v>2</v>
      </c>
      <c r="I124" s="276">
        <v>165</v>
      </c>
      <c r="J124" s="274">
        <f>ROUND(I124*H124,2)</f>
        <v>330</v>
      </c>
      <c r="K124" s="181" t="s">
        <v>21</v>
      </c>
      <c r="L124" s="55"/>
      <c r="M124" s="183" t="s">
        <v>21</v>
      </c>
      <c r="N124" s="184" t="s">
        <v>38</v>
      </c>
      <c r="O124" s="36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AR124" s="20" t="s">
        <v>122</v>
      </c>
      <c r="AT124" s="20" t="s">
        <v>118</v>
      </c>
      <c r="AU124" s="20" t="s">
        <v>76</v>
      </c>
      <c r="AY124" s="20" t="s">
        <v>115</v>
      </c>
      <c r="BE124" s="187">
        <f>IF(N124="základní",J124,0)</f>
        <v>330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74</v>
      </c>
      <c r="BK124" s="187">
        <f>ROUND(I124*H124,2)</f>
        <v>330</v>
      </c>
      <c r="BL124" s="20" t="s">
        <v>122</v>
      </c>
      <c r="BM124" s="20" t="s">
        <v>241</v>
      </c>
    </row>
    <row r="125" spans="2:65" s="1" customFormat="1" ht="22.5" customHeight="1">
      <c r="B125" s="35"/>
      <c r="C125" s="179" t="s">
        <v>242</v>
      </c>
      <c r="D125" s="179" t="s">
        <v>118</v>
      </c>
      <c r="E125" s="180" t="s">
        <v>243</v>
      </c>
      <c r="F125" s="181" t="s">
        <v>244</v>
      </c>
      <c r="G125" s="182" t="s">
        <v>121</v>
      </c>
      <c r="H125" s="273">
        <v>2</v>
      </c>
      <c r="I125" s="276">
        <v>5.4</v>
      </c>
      <c r="J125" s="274">
        <f>ROUND(I125*H125,2)</f>
        <v>10.8</v>
      </c>
      <c r="K125" s="181" t="s">
        <v>21</v>
      </c>
      <c r="L125" s="55"/>
      <c r="M125" s="183" t="s">
        <v>21</v>
      </c>
      <c r="N125" s="184" t="s">
        <v>38</v>
      </c>
      <c r="O125" s="36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AR125" s="20" t="s">
        <v>122</v>
      </c>
      <c r="AT125" s="20" t="s">
        <v>118</v>
      </c>
      <c r="AU125" s="20" t="s">
        <v>76</v>
      </c>
      <c r="AY125" s="20" t="s">
        <v>115</v>
      </c>
      <c r="BE125" s="187">
        <f>IF(N125="základní",J125,0)</f>
        <v>10.8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0" t="s">
        <v>74</v>
      </c>
      <c r="BK125" s="187">
        <f>ROUND(I125*H125,2)</f>
        <v>10.8</v>
      </c>
      <c r="BL125" s="20" t="s">
        <v>122</v>
      </c>
      <c r="BM125" s="20" t="s">
        <v>245</v>
      </c>
    </row>
    <row r="126" spans="2:65" s="10" customFormat="1" ht="29.85" customHeight="1">
      <c r="B126" s="162"/>
      <c r="C126" s="163"/>
      <c r="D126" s="176" t="s">
        <v>66</v>
      </c>
      <c r="E126" s="177" t="s">
        <v>246</v>
      </c>
      <c r="F126" s="177" t="s">
        <v>247</v>
      </c>
      <c r="G126" s="163"/>
      <c r="H126" s="163"/>
      <c r="I126" s="277"/>
      <c r="J126" s="178">
        <f>BK126</f>
        <v>133810</v>
      </c>
      <c r="K126" s="163"/>
      <c r="L126" s="168"/>
      <c r="M126" s="169"/>
      <c r="N126" s="170"/>
      <c r="O126" s="170"/>
      <c r="P126" s="171">
        <f>SUM(P127:P131)</f>
        <v>0</v>
      </c>
      <c r="Q126" s="170"/>
      <c r="R126" s="171">
        <f>SUM(R127:R131)</f>
        <v>0</v>
      </c>
      <c r="S126" s="170"/>
      <c r="T126" s="172">
        <f>SUM(T127:T131)</f>
        <v>0</v>
      </c>
      <c r="AR126" s="173" t="s">
        <v>74</v>
      </c>
      <c r="AT126" s="174" t="s">
        <v>66</v>
      </c>
      <c r="AU126" s="174" t="s">
        <v>74</v>
      </c>
      <c r="AY126" s="173" t="s">
        <v>115</v>
      </c>
      <c r="BK126" s="175">
        <f>SUM(BK127:BK131)</f>
        <v>133810</v>
      </c>
    </row>
    <row r="127" spans="2:65" s="1" customFormat="1" ht="22.5" customHeight="1">
      <c r="B127" s="35"/>
      <c r="C127" s="179" t="s">
        <v>180</v>
      </c>
      <c r="D127" s="179" t="s">
        <v>118</v>
      </c>
      <c r="E127" s="180" t="s">
        <v>248</v>
      </c>
      <c r="F127" s="181" t="s">
        <v>249</v>
      </c>
      <c r="G127" s="182" t="s">
        <v>250</v>
      </c>
      <c r="H127" s="273">
        <v>1</v>
      </c>
      <c r="I127" s="276">
        <v>78320</v>
      </c>
      <c r="J127" s="274">
        <f>ROUND(I127*H127,2)</f>
        <v>78320</v>
      </c>
      <c r="K127" s="181" t="s">
        <v>21</v>
      </c>
      <c r="L127" s="55"/>
      <c r="M127" s="183" t="s">
        <v>21</v>
      </c>
      <c r="N127" s="184" t="s">
        <v>38</v>
      </c>
      <c r="O127" s="36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AR127" s="20" t="s">
        <v>122</v>
      </c>
      <c r="AT127" s="20" t="s">
        <v>118</v>
      </c>
      <c r="AU127" s="20" t="s">
        <v>76</v>
      </c>
      <c r="AY127" s="20" t="s">
        <v>115</v>
      </c>
      <c r="BE127" s="187">
        <f>IF(N127="základní",J127,0)</f>
        <v>78320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20" t="s">
        <v>74</v>
      </c>
      <c r="BK127" s="187">
        <f>ROUND(I127*H127,2)</f>
        <v>78320</v>
      </c>
      <c r="BL127" s="20" t="s">
        <v>122</v>
      </c>
      <c r="BM127" s="20" t="s">
        <v>251</v>
      </c>
    </row>
    <row r="128" spans="2:65" s="1" customFormat="1" ht="22.5" customHeight="1">
      <c r="B128" s="35"/>
      <c r="C128" s="179" t="s">
        <v>252</v>
      </c>
      <c r="D128" s="179" t="s">
        <v>118</v>
      </c>
      <c r="E128" s="180" t="s">
        <v>253</v>
      </c>
      <c r="F128" s="181" t="s">
        <v>254</v>
      </c>
      <c r="G128" s="182" t="s">
        <v>250</v>
      </c>
      <c r="H128" s="273">
        <v>1</v>
      </c>
      <c r="I128" s="276">
        <v>46870</v>
      </c>
      <c r="J128" s="274">
        <f>ROUND(I128*H128,2)</f>
        <v>46870</v>
      </c>
      <c r="K128" s="181" t="s">
        <v>21</v>
      </c>
      <c r="L128" s="55"/>
      <c r="M128" s="183" t="s">
        <v>21</v>
      </c>
      <c r="N128" s="184" t="s">
        <v>38</v>
      </c>
      <c r="O128" s="36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AR128" s="20" t="s">
        <v>122</v>
      </c>
      <c r="AT128" s="20" t="s">
        <v>118</v>
      </c>
      <c r="AU128" s="20" t="s">
        <v>76</v>
      </c>
      <c r="AY128" s="20" t="s">
        <v>115</v>
      </c>
      <c r="BE128" s="187">
        <f>IF(N128="základní",J128,0)</f>
        <v>46870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20" t="s">
        <v>74</v>
      </c>
      <c r="BK128" s="187">
        <f>ROUND(I128*H128,2)</f>
        <v>46870</v>
      </c>
      <c r="BL128" s="20" t="s">
        <v>122</v>
      </c>
      <c r="BM128" s="20" t="s">
        <v>255</v>
      </c>
    </row>
    <row r="129" spans="2:65" s="1" customFormat="1" ht="22.5" customHeight="1">
      <c r="B129" s="35"/>
      <c r="C129" s="179" t="s">
        <v>184</v>
      </c>
      <c r="D129" s="179" t="s">
        <v>118</v>
      </c>
      <c r="E129" s="180" t="s">
        <v>256</v>
      </c>
      <c r="F129" s="181" t="s">
        <v>257</v>
      </c>
      <c r="G129" s="182" t="s">
        <v>250</v>
      </c>
      <c r="H129" s="273">
        <v>1</v>
      </c>
      <c r="I129" s="276">
        <v>6420</v>
      </c>
      <c r="J129" s="274">
        <f>ROUND(I129*H129,2)</f>
        <v>6420</v>
      </c>
      <c r="K129" s="181" t="s">
        <v>21</v>
      </c>
      <c r="L129" s="55"/>
      <c r="M129" s="183" t="s">
        <v>21</v>
      </c>
      <c r="N129" s="184" t="s">
        <v>38</v>
      </c>
      <c r="O129" s="36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AR129" s="20" t="s">
        <v>122</v>
      </c>
      <c r="AT129" s="20" t="s">
        <v>118</v>
      </c>
      <c r="AU129" s="20" t="s">
        <v>76</v>
      </c>
      <c r="AY129" s="20" t="s">
        <v>115</v>
      </c>
      <c r="BE129" s="187">
        <f>IF(N129="základní",J129,0)</f>
        <v>6420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20" t="s">
        <v>74</v>
      </c>
      <c r="BK129" s="187">
        <f>ROUND(I129*H129,2)</f>
        <v>6420</v>
      </c>
      <c r="BL129" s="20" t="s">
        <v>122</v>
      </c>
      <c r="BM129" s="20" t="s">
        <v>258</v>
      </c>
    </row>
    <row r="130" spans="2:65" s="1" customFormat="1" ht="22.5" customHeight="1">
      <c r="B130" s="35"/>
      <c r="C130" s="179" t="s">
        <v>259</v>
      </c>
      <c r="D130" s="179" t="s">
        <v>118</v>
      </c>
      <c r="E130" s="180" t="s">
        <v>260</v>
      </c>
      <c r="F130" s="181" t="s">
        <v>261</v>
      </c>
      <c r="G130" s="182" t="s">
        <v>250</v>
      </c>
      <c r="H130" s="273">
        <v>1</v>
      </c>
      <c r="I130" s="276">
        <v>1250</v>
      </c>
      <c r="J130" s="274">
        <f>ROUND(I130*H130,2)</f>
        <v>1250</v>
      </c>
      <c r="K130" s="181" t="s">
        <v>21</v>
      </c>
      <c r="L130" s="55"/>
      <c r="M130" s="183" t="s">
        <v>21</v>
      </c>
      <c r="N130" s="184" t="s">
        <v>38</v>
      </c>
      <c r="O130" s="3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20" t="s">
        <v>122</v>
      </c>
      <c r="AT130" s="20" t="s">
        <v>118</v>
      </c>
      <c r="AU130" s="20" t="s">
        <v>76</v>
      </c>
      <c r="AY130" s="20" t="s">
        <v>115</v>
      </c>
      <c r="BE130" s="187">
        <f>IF(N130="základní",J130,0)</f>
        <v>1250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74</v>
      </c>
      <c r="BK130" s="187">
        <f>ROUND(I130*H130,2)</f>
        <v>1250</v>
      </c>
      <c r="BL130" s="20" t="s">
        <v>122</v>
      </c>
      <c r="BM130" s="20" t="s">
        <v>262</v>
      </c>
    </row>
    <row r="131" spans="2:65" s="1" customFormat="1" ht="22.5" customHeight="1">
      <c r="B131" s="35"/>
      <c r="C131" s="179" t="s">
        <v>187</v>
      </c>
      <c r="D131" s="179" t="s">
        <v>118</v>
      </c>
      <c r="E131" s="180" t="s">
        <v>263</v>
      </c>
      <c r="F131" s="181" t="s">
        <v>264</v>
      </c>
      <c r="G131" s="182" t="s">
        <v>250</v>
      </c>
      <c r="H131" s="273">
        <v>1</v>
      </c>
      <c r="I131" s="276">
        <v>950</v>
      </c>
      <c r="J131" s="274">
        <f>ROUND(I131*H131,2)</f>
        <v>950</v>
      </c>
      <c r="K131" s="181" t="s">
        <v>21</v>
      </c>
      <c r="L131" s="55"/>
      <c r="M131" s="183" t="s">
        <v>21</v>
      </c>
      <c r="N131" s="184" t="s">
        <v>38</v>
      </c>
      <c r="O131" s="36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AR131" s="20" t="s">
        <v>122</v>
      </c>
      <c r="AT131" s="20" t="s">
        <v>118</v>
      </c>
      <c r="AU131" s="20" t="s">
        <v>76</v>
      </c>
      <c r="AY131" s="20" t="s">
        <v>115</v>
      </c>
      <c r="BE131" s="187">
        <f>IF(N131="základní",J131,0)</f>
        <v>950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20" t="s">
        <v>74</v>
      </c>
      <c r="BK131" s="187">
        <f>ROUND(I131*H131,2)</f>
        <v>950</v>
      </c>
      <c r="BL131" s="20" t="s">
        <v>122</v>
      </c>
      <c r="BM131" s="20" t="s">
        <v>265</v>
      </c>
    </row>
    <row r="132" spans="2:65" s="10" customFormat="1" ht="37.35" customHeight="1">
      <c r="B132" s="162"/>
      <c r="C132" s="163"/>
      <c r="D132" s="176" t="s">
        <v>66</v>
      </c>
      <c r="E132" s="188" t="s">
        <v>266</v>
      </c>
      <c r="F132" s="188" t="s">
        <v>267</v>
      </c>
      <c r="G132" s="163"/>
      <c r="H132" s="163"/>
      <c r="I132" s="277"/>
      <c r="J132" s="189">
        <f>BK132</f>
        <v>173258</v>
      </c>
      <c r="K132" s="163"/>
      <c r="L132" s="168"/>
      <c r="M132" s="169"/>
      <c r="N132" s="170"/>
      <c r="O132" s="170"/>
      <c r="P132" s="171">
        <f>SUM(P133:P143)</f>
        <v>0</v>
      </c>
      <c r="Q132" s="170"/>
      <c r="R132" s="171">
        <f>SUM(R133:R143)</f>
        <v>0</v>
      </c>
      <c r="S132" s="170"/>
      <c r="T132" s="172">
        <f>SUM(T133:T143)</f>
        <v>0</v>
      </c>
      <c r="AR132" s="173" t="s">
        <v>74</v>
      </c>
      <c r="AT132" s="174" t="s">
        <v>66</v>
      </c>
      <c r="AU132" s="174" t="s">
        <v>67</v>
      </c>
      <c r="AY132" s="173" t="s">
        <v>115</v>
      </c>
      <c r="BK132" s="175">
        <f>SUM(BK133:BK143)</f>
        <v>173258</v>
      </c>
    </row>
    <row r="133" spans="2:65" s="1" customFormat="1" ht="22.5" customHeight="1">
      <c r="B133" s="35"/>
      <c r="C133" s="179" t="s">
        <v>268</v>
      </c>
      <c r="D133" s="179" t="s">
        <v>118</v>
      </c>
      <c r="E133" s="180" t="s">
        <v>269</v>
      </c>
      <c r="F133" s="181" t="s">
        <v>270</v>
      </c>
      <c r="G133" s="182" t="s">
        <v>149</v>
      </c>
      <c r="H133" s="273">
        <v>350</v>
      </c>
      <c r="I133" s="276">
        <v>28.7</v>
      </c>
      <c r="J133" s="274">
        <f t="shared" ref="J133:J143" si="20">ROUND(I133*H133,2)</f>
        <v>10045</v>
      </c>
      <c r="K133" s="181" t="s">
        <v>21</v>
      </c>
      <c r="L133" s="55"/>
      <c r="M133" s="183" t="s">
        <v>21</v>
      </c>
      <c r="N133" s="184" t="s">
        <v>38</v>
      </c>
      <c r="O133" s="36"/>
      <c r="P133" s="185">
        <f t="shared" ref="P133:P143" si="21">O133*H133</f>
        <v>0</v>
      </c>
      <c r="Q133" s="185">
        <v>0</v>
      </c>
      <c r="R133" s="185">
        <f t="shared" ref="R133:R143" si="22">Q133*H133</f>
        <v>0</v>
      </c>
      <c r="S133" s="185">
        <v>0</v>
      </c>
      <c r="T133" s="186">
        <f t="shared" ref="T133:T143" si="23">S133*H133</f>
        <v>0</v>
      </c>
      <c r="AR133" s="20" t="s">
        <v>122</v>
      </c>
      <c r="AT133" s="20" t="s">
        <v>118</v>
      </c>
      <c r="AU133" s="20" t="s">
        <v>74</v>
      </c>
      <c r="AY133" s="20" t="s">
        <v>115</v>
      </c>
      <c r="BE133" s="187">
        <f t="shared" ref="BE133:BE143" si="24">IF(N133="základní",J133,0)</f>
        <v>10045</v>
      </c>
      <c r="BF133" s="187">
        <f t="shared" ref="BF133:BF143" si="25">IF(N133="snížená",J133,0)</f>
        <v>0</v>
      </c>
      <c r="BG133" s="187">
        <f t="shared" ref="BG133:BG143" si="26">IF(N133="zákl. přenesená",J133,0)</f>
        <v>0</v>
      </c>
      <c r="BH133" s="187">
        <f t="shared" ref="BH133:BH143" si="27">IF(N133="sníž. přenesená",J133,0)</f>
        <v>0</v>
      </c>
      <c r="BI133" s="187">
        <f t="shared" ref="BI133:BI143" si="28">IF(N133="nulová",J133,0)</f>
        <v>0</v>
      </c>
      <c r="BJ133" s="20" t="s">
        <v>74</v>
      </c>
      <c r="BK133" s="187">
        <f t="shared" ref="BK133:BK143" si="29">ROUND(I133*H133,2)</f>
        <v>10045</v>
      </c>
      <c r="BL133" s="20" t="s">
        <v>122</v>
      </c>
      <c r="BM133" s="20" t="s">
        <v>271</v>
      </c>
    </row>
    <row r="134" spans="2:65" s="1" customFormat="1" ht="22.5" customHeight="1">
      <c r="B134" s="35"/>
      <c r="C134" s="179" t="s">
        <v>192</v>
      </c>
      <c r="D134" s="179" t="s">
        <v>118</v>
      </c>
      <c r="E134" s="180" t="s">
        <v>272</v>
      </c>
      <c r="F134" s="181" t="s">
        <v>273</v>
      </c>
      <c r="G134" s="182" t="s">
        <v>149</v>
      </c>
      <c r="H134" s="273">
        <v>3</v>
      </c>
      <c r="I134" s="276">
        <v>1250</v>
      </c>
      <c r="J134" s="274">
        <f t="shared" si="20"/>
        <v>3750</v>
      </c>
      <c r="K134" s="181" t="s">
        <v>21</v>
      </c>
      <c r="L134" s="55"/>
      <c r="M134" s="183" t="s">
        <v>21</v>
      </c>
      <c r="N134" s="184" t="s">
        <v>38</v>
      </c>
      <c r="O134" s="36"/>
      <c r="P134" s="185">
        <f t="shared" si="21"/>
        <v>0</v>
      </c>
      <c r="Q134" s="185">
        <v>0</v>
      </c>
      <c r="R134" s="185">
        <f t="shared" si="22"/>
        <v>0</v>
      </c>
      <c r="S134" s="185">
        <v>0</v>
      </c>
      <c r="T134" s="186">
        <f t="shared" si="23"/>
        <v>0</v>
      </c>
      <c r="AR134" s="20" t="s">
        <v>122</v>
      </c>
      <c r="AT134" s="20" t="s">
        <v>118</v>
      </c>
      <c r="AU134" s="20" t="s">
        <v>74</v>
      </c>
      <c r="AY134" s="20" t="s">
        <v>115</v>
      </c>
      <c r="BE134" s="187">
        <f t="shared" si="24"/>
        <v>3750</v>
      </c>
      <c r="BF134" s="187">
        <f t="shared" si="25"/>
        <v>0</v>
      </c>
      <c r="BG134" s="187">
        <f t="shared" si="26"/>
        <v>0</v>
      </c>
      <c r="BH134" s="187">
        <f t="shared" si="27"/>
        <v>0</v>
      </c>
      <c r="BI134" s="187">
        <f t="shared" si="28"/>
        <v>0</v>
      </c>
      <c r="BJ134" s="20" t="s">
        <v>74</v>
      </c>
      <c r="BK134" s="187">
        <f t="shared" si="29"/>
        <v>3750</v>
      </c>
      <c r="BL134" s="20" t="s">
        <v>122</v>
      </c>
      <c r="BM134" s="20" t="s">
        <v>274</v>
      </c>
    </row>
    <row r="135" spans="2:65" s="1" customFormat="1" ht="22.5" customHeight="1">
      <c r="B135" s="35"/>
      <c r="C135" s="179" t="s">
        <v>275</v>
      </c>
      <c r="D135" s="179" t="s">
        <v>118</v>
      </c>
      <c r="E135" s="180" t="s">
        <v>276</v>
      </c>
      <c r="F135" s="181" t="s">
        <v>277</v>
      </c>
      <c r="G135" s="182" t="s">
        <v>121</v>
      </c>
      <c r="H135" s="273">
        <v>8</v>
      </c>
      <c r="I135" s="276">
        <v>56</v>
      </c>
      <c r="J135" s="274">
        <f t="shared" si="20"/>
        <v>448</v>
      </c>
      <c r="K135" s="181" t="s">
        <v>21</v>
      </c>
      <c r="L135" s="55"/>
      <c r="M135" s="183" t="s">
        <v>21</v>
      </c>
      <c r="N135" s="184" t="s">
        <v>38</v>
      </c>
      <c r="O135" s="36"/>
      <c r="P135" s="185">
        <f t="shared" si="21"/>
        <v>0</v>
      </c>
      <c r="Q135" s="185">
        <v>0</v>
      </c>
      <c r="R135" s="185">
        <f t="shared" si="22"/>
        <v>0</v>
      </c>
      <c r="S135" s="185">
        <v>0</v>
      </c>
      <c r="T135" s="186">
        <f t="shared" si="23"/>
        <v>0</v>
      </c>
      <c r="AR135" s="20" t="s">
        <v>122</v>
      </c>
      <c r="AT135" s="20" t="s">
        <v>118</v>
      </c>
      <c r="AU135" s="20" t="s">
        <v>74</v>
      </c>
      <c r="AY135" s="20" t="s">
        <v>115</v>
      </c>
      <c r="BE135" s="187">
        <f t="shared" si="24"/>
        <v>448</v>
      </c>
      <c r="BF135" s="187">
        <f t="shared" si="25"/>
        <v>0</v>
      </c>
      <c r="BG135" s="187">
        <f t="shared" si="26"/>
        <v>0</v>
      </c>
      <c r="BH135" s="187">
        <f t="shared" si="27"/>
        <v>0</v>
      </c>
      <c r="BI135" s="187">
        <f t="shared" si="28"/>
        <v>0</v>
      </c>
      <c r="BJ135" s="20" t="s">
        <v>74</v>
      </c>
      <c r="BK135" s="187">
        <f t="shared" si="29"/>
        <v>448</v>
      </c>
      <c r="BL135" s="20" t="s">
        <v>122</v>
      </c>
      <c r="BM135" s="20" t="s">
        <v>278</v>
      </c>
    </row>
    <row r="136" spans="2:65" s="1" customFormat="1" ht="22.5" customHeight="1">
      <c r="B136" s="35"/>
      <c r="C136" s="179" t="s">
        <v>195</v>
      </c>
      <c r="D136" s="179" t="s">
        <v>118</v>
      </c>
      <c r="E136" s="180" t="s">
        <v>279</v>
      </c>
      <c r="F136" s="181" t="s">
        <v>280</v>
      </c>
      <c r="G136" s="182" t="s">
        <v>121</v>
      </c>
      <c r="H136" s="273">
        <v>95</v>
      </c>
      <c r="I136" s="276">
        <v>87</v>
      </c>
      <c r="J136" s="274">
        <f t="shared" si="20"/>
        <v>8265</v>
      </c>
      <c r="K136" s="181" t="s">
        <v>21</v>
      </c>
      <c r="L136" s="55"/>
      <c r="M136" s="183" t="s">
        <v>21</v>
      </c>
      <c r="N136" s="184" t="s">
        <v>38</v>
      </c>
      <c r="O136" s="36"/>
      <c r="P136" s="185">
        <f t="shared" si="21"/>
        <v>0</v>
      </c>
      <c r="Q136" s="185">
        <v>0</v>
      </c>
      <c r="R136" s="185">
        <f t="shared" si="22"/>
        <v>0</v>
      </c>
      <c r="S136" s="185">
        <v>0</v>
      </c>
      <c r="T136" s="186">
        <f t="shared" si="23"/>
        <v>0</v>
      </c>
      <c r="AR136" s="20" t="s">
        <v>122</v>
      </c>
      <c r="AT136" s="20" t="s">
        <v>118</v>
      </c>
      <c r="AU136" s="20" t="s">
        <v>74</v>
      </c>
      <c r="AY136" s="20" t="s">
        <v>115</v>
      </c>
      <c r="BE136" s="187">
        <f t="shared" si="24"/>
        <v>8265</v>
      </c>
      <c r="BF136" s="187">
        <f t="shared" si="25"/>
        <v>0</v>
      </c>
      <c r="BG136" s="187">
        <f t="shared" si="26"/>
        <v>0</v>
      </c>
      <c r="BH136" s="187">
        <f t="shared" si="27"/>
        <v>0</v>
      </c>
      <c r="BI136" s="187">
        <f t="shared" si="28"/>
        <v>0</v>
      </c>
      <c r="BJ136" s="20" t="s">
        <v>74</v>
      </c>
      <c r="BK136" s="187">
        <f t="shared" si="29"/>
        <v>8265</v>
      </c>
      <c r="BL136" s="20" t="s">
        <v>122</v>
      </c>
      <c r="BM136" s="20" t="s">
        <v>281</v>
      </c>
    </row>
    <row r="137" spans="2:65" s="1" customFormat="1" ht="22.5" customHeight="1">
      <c r="B137" s="35"/>
      <c r="C137" s="179" t="s">
        <v>282</v>
      </c>
      <c r="D137" s="179" t="s">
        <v>118</v>
      </c>
      <c r="E137" s="180" t="s">
        <v>283</v>
      </c>
      <c r="F137" s="181" t="s">
        <v>284</v>
      </c>
      <c r="G137" s="182" t="s">
        <v>121</v>
      </c>
      <c r="H137" s="273">
        <v>350</v>
      </c>
      <c r="I137" s="276">
        <v>124</v>
      </c>
      <c r="J137" s="274">
        <f t="shared" si="20"/>
        <v>43400</v>
      </c>
      <c r="K137" s="181" t="s">
        <v>21</v>
      </c>
      <c r="L137" s="55"/>
      <c r="M137" s="183" t="s">
        <v>21</v>
      </c>
      <c r="N137" s="184" t="s">
        <v>38</v>
      </c>
      <c r="O137" s="36"/>
      <c r="P137" s="185">
        <f t="shared" si="21"/>
        <v>0</v>
      </c>
      <c r="Q137" s="185">
        <v>0</v>
      </c>
      <c r="R137" s="185">
        <f t="shared" si="22"/>
        <v>0</v>
      </c>
      <c r="S137" s="185">
        <v>0</v>
      </c>
      <c r="T137" s="186">
        <f t="shared" si="23"/>
        <v>0</v>
      </c>
      <c r="AR137" s="20" t="s">
        <v>122</v>
      </c>
      <c r="AT137" s="20" t="s">
        <v>118</v>
      </c>
      <c r="AU137" s="20" t="s">
        <v>74</v>
      </c>
      <c r="AY137" s="20" t="s">
        <v>115</v>
      </c>
      <c r="BE137" s="187">
        <f t="shared" si="24"/>
        <v>43400</v>
      </c>
      <c r="BF137" s="187">
        <f t="shared" si="25"/>
        <v>0</v>
      </c>
      <c r="BG137" s="187">
        <f t="shared" si="26"/>
        <v>0</v>
      </c>
      <c r="BH137" s="187">
        <f t="shared" si="27"/>
        <v>0</v>
      </c>
      <c r="BI137" s="187">
        <f t="shared" si="28"/>
        <v>0</v>
      </c>
      <c r="BJ137" s="20" t="s">
        <v>74</v>
      </c>
      <c r="BK137" s="187">
        <f t="shared" si="29"/>
        <v>43400</v>
      </c>
      <c r="BL137" s="20" t="s">
        <v>122</v>
      </c>
      <c r="BM137" s="20" t="s">
        <v>285</v>
      </c>
    </row>
    <row r="138" spans="2:65" s="1" customFormat="1" ht="22.5" customHeight="1">
      <c r="B138" s="35"/>
      <c r="C138" s="179" t="s">
        <v>199</v>
      </c>
      <c r="D138" s="179" t="s">
        <v>118</v>
      </c>
      <c r="E138" s="180" t="s">
        <v>286</v>
      </c>
      <c r="F138" s="181" t="s">
        <v>287</v>
      </c>
      <c r="G138" s="182" t="s">
        <v>121</v>
      </c>
      <c r="H138" s="273">
        <v>8</v>
      </c>
      <c r="I138" s="276">
        <v>830</v>
      </c>
      <c r="J138" s="274">
        <f t="shared" si="20"/>
        <v>6640</v>
      </c>
      <c r="K138" s="181" t="s">
        <v>21</v>
      </c>
      <c r="L138" s="55"/>
      <c r="M138" s="183" t="s">
        <v>21</v>
      </c>
      <c r="N138" s="184" t="s">
        <v>38</v>
      </c>
      <c r="O138" s="36"/>
      <c r="P138" s="185">
        <f t="shared" si="21"/>
        <v>0</v>
      </c>
      <c r="Q138" s="185">
        <v>0</v>
      </c>
      <c r="R138" s="185">
        <f t="shared" si="22"/>
        <v>0</v>
      </c>
      <c r="S138" s="185">
        <v>0</v>
      </c>
      <c r="T138" s="186">
        <f t="shared" si="23"/>
        <v>0</v>
      </c>
      <c r="AR138" s="20" t="s">
        <v>122</v>
      </c>
      <c r="AT138" s="20" t="s">
        <v>118</v>
      </c>
      <c r="AU138" s="20" t="s">
        <v>74</v>
      </c>
      <c r="AY138" s="20" t="s">
        <v>115</v>
      </c>
      <c r="BE138" s="187">
        <f t="shared" si="24"/>
        <v>6640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20" t="s">
        <v>74</v>
      </c>
      <c r="BK138" s="187">
        <f t="shared" si="29"/>
        <v>6640</v>
      </c>
      <c r="BL138" s="20" t="s">
        <v>122</v>
      </c>
      <c r="BM138" s="20" t="s">
        <v>288</v>
      </c>
    </row>
    <row r="139" spans="2:65" s="1" customFormat="1" ht="22.5" customHeight="1">
      <c r="B139" s="35"/>
      <c r="C139" s="179" t="s">
        <v>289</v>
      </c>
      <c r="D139" s="179" t="s">
        <v>118</v>
      </c>
      <c r="E139" s="180" t="s">
        <v>290</v>
      </c>
      <c r="F139" s="181" t="s">
        <v>291</v>
      </c>
      <c r="G139" s="182" t="s">
        <v>121</v>
      </c>
      <c r="H139" s="273">
        <v>8</v>
      </c>
      <c r="I139" s="276">
        <v>650</v>
      </c>
      <c r="J139" s="274">
        <f t="shared" si="20"/>
        <v>5200</v>
      </c>
      <c r="K139" s="181" t="s">
        <v>21</v>
      </c>
      <c r="L139" s="55"/>
      <c r="M139" s="183" t="s">
        <v>21</v>
      </c>
      <c r="N139" s="184" t="s">
        <v>38</v>
      </c>
      <c r="O139" s="36"/>
      <c r="P139" s="185">
        <f t="shared" si="21"/>
        <v>0</v>
      </c>
      <c r="Q139" s="185">
        <v>0</v>
      </c>
      <c r="R139" s="185">
        <f t="shared" si="22"/>
        <v>0</v>
      </c>
      <c r="S139" s="185">
        <v>0</v>
      </c>
      <c r="T139" s="186">
        <f t="shared" si="23"/>
        <v>0</v>
      </c>
      <c r="AR139" s="20" t="s">
        <v>122</v>
      </c>
      <c r="AT139" s="20" t="s">
        <v>118</v>
      </c>
      <c r="AU139" s="20" t="s">
        <v>74</v>
      </c>
      <c r="AY139" s="20" t="s">
        <v>115</v>
      </c>
      <c r="BE139" s="187">
        <f t="shared" si="24"/>
        <v>5200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20" t="s">
        <v>74</v>
      </c>
      <c r="BK139" s="187">
        <f t="shared" si="29"/>
        <v>5200</v>
      </c>
      <c r="BL139" s="20" t="s">
        <v>122</v>
      </c>
      <c r="BM139" s="20" t="s">
        <v>292</v>
      </c>
    </row>
    <row r="140" spans="2:65" s="1" customFormat="1" ht="22.5" customHeight="1">
      <c r="B140" s="35"/>
      <c r="C140" s="179" t="s">
        <v>202</v>
      </c>
      <c r="D140" s="179" t="s">
        <v>118</v>
      </c>
      <c r="E140" s="180" t="s">
        <v>293</v>
      </c>
      <c r="F140" s="181" t="s">
        <v>294</v>
      </c>
      <c r="G140" s="182" t="s">
        <v>250</v>
      </c>
      <c r="H140" s="273">
        <v>1</v>
      </c>
      <c r="I140" s="276">
        <v>37840</v>
      </c>
      <c r="J140" s="274">
        <f t="shared" si="20"/>
        <v>37840</v>
      </c>
      <c r="K140" s="181" t="s">
        <v>21</v>
      </c>
      <c r="L140" s="55"/>
      <c r="M140" s="183" t="s">
        <v>21</v>
      </c>
      <c r="N140" s="184" t="s">
        <v>38</v>
      </c>
      <c r="O140" s="36"/>
      <c r="P140" s="185">
        <f t="shared" si="21"/>
        <v>0</v>
      </c>
      <c r="Q140" s="185">
        <v>0</v>
      </c>
      <c r="R140" s="185">
        <f t="shared" si="22"/>
        <v>0</v>
      </c>
      <c r="S140" s="185">
        <v>0</v>
      </c>
      <c r="T140" s="186">
        <f t="shared" si="23"/>
        <v>0</v>
      </c>
      <c r="AR140" s="20" t="s">
        <v>122</v>
      </c>
      <c r="AT140" s="20" t="s">
        <v>118</v>
      </c>
      <c r="AU140" s="20" t="s">
        <v>74</v>
      </c>
      <c r="AY140" s="20" t="s">
        <v>115</v>
      </c>
      <c r="BE140" s="187">
        <f t="shared" si="24"/>
        <v>37840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20" t="s">
        <v>74</v>
      </c>
      <c r="BK140" s="187">
        <f t="shared" si="29"/>
        <v>37840</v>
      </c>
      <c r="BL140" s="20" t="s">
        <v>122</v>
      </c>
      <c r="BM140" s="20" t="s">
        <v>295</v>
      </c>
    </row>
    <row r="141" spans="2:65" s="1" customFormat="1" ht="22.5" customHeight="1">
      <c r="B141" s="35"/>
      <c r="C141" s="179" t="s">
        <v>296</v>
      </c>
      <c r="D141" s="179" t="s">
        <v>118</v>
      </c>
      <c r="E141" s="180" t="s">
        <v>297</v>
      </c>
      <c r="F141" s="181" t="s">
        <v>298</v>
      </c>
      <c r="G141" s="182" t="s">
        <v>250</v>
      </c>
      <c r="H141" s="273">
        <v>1</v>
      </c>
      <c r="I141" s="276">
        <v>47280</v>
      </c>
      <c r="J141" s="274">
        <f t="shared" si="20"/>
        <v>47280</v>
      </c>
      <c r="K141" s="181" t="s">
        <v>21</v>
      </c>
      <c r="L141" s="55"/>
      <c r="M141" s="183" t="s">
        <v>21</v>
      </c>
      <c r="N141" s="184" t="s">
        <v>38</v>
      </c>
      <c r="O141" s="36"/>
      <c r="P141" s="185">
        <f t="shared" si="21"/>
        <v>0</v>
      </c>
      <c r="Q141" s="185">
        <v>0</v>
      </c>
      <c r="R141" s="185">
        <f t="shared" si="22"/>
        <v>0</v>
      </c>
      <c r="S141" s="185">
        <v>0</v>
      </c>
      <c r="T141" s="186">
        <f t="shared" si="23"/>
        <v>0</v>
      </c>
      <c r="AR141" s="20" t="s">
        <v>122</v>
      </c>
      <c r="AT141" s="20" t="s">
        <v>118</v>
      </c>
      <c r="AU141" s="20" t="s">
        <v>74</v>
      </c>
      <c r="AY141" s="20" t="s">
        <v>115</v>
      </c>
      <c r="BE141" s="187">
        <f t="shared" si="24"/>
        <v>47280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20" t="s">
        <v>74</v>
      </c>
      <c r="BK141" s="187">
        <f t="shared" si="29"/>
        <v>47280</v>
      </c>
      <c r="BL141" s="20" t="s">
        <v>122</v>
      </c>
      <c r="BM141" s="20" t="s">
        <v>299</v>
      </c>
    </row>
    <row r="142" spans="2:65" s="1" customFormat="1" ht="22.5" customHeight="1">
      <c r="B142" s="35"/>
      <c r="C142" s="179" t="s">
        <v>206</v>
      </c>
      <c r="D142" s="179" t="s">
        <v>118</v>
      </c>
      <c r="E142" s="180" t="s">
        <v>300</v>
      </c>
      <c r="F142" s="181" t="s">
        <v>301</v>
      </c>
      <c r="G142" s="182" t="s">
        <v>250</v>
      </c>
      <c r="H142" s="273">
        <v>1</v>
      </c>
      <c r="I142" s="276">
        <v>3500</v>
      </c>
      <c r="J142" s="274">
        <f t="shared" si="20"/>
        <v>3500</v>
      </c>
      <c r="K142" s="181" t="s">
        <v>21</v>
      </c>
      <c r="L142" s="55"/>
      <c r="M142" s="183" t="s">
        <v>21</v>
      </c>
      <c r="N142" s="184" t="s">
        <v>38</v>
      </c>
      <c r="O142" s="36"/>
      <c r="P142" s="185">
        <f t="shared" si="21"/>
        <v>0</v>
      </c>
      <c r="Q142" s="185">
        <v>0</v>
      </c>
      <c r="R142" s="185">
        <f t="shared" si="22"/>
        <v>0</v>
      </c>
      <c r="S142" s="185">
        <v>0</v>
      </c>
      <c r="T142" s="186">
        <f t="shared" si="23"/>
        <v>0</v>
      </c>
      <c r="AR142" s="20" t="s">
        <v>122</v>
      </c>
      <c r="AT142" s="20" t="s">
        <v>118</v>
      </c>
      <c r="AU142" s="20" t="s">
        <v>74</v>
      </c>
      <c r="AY142" s="20" t="s">
        <v>115</v>
      </c>
      <c r="BE142" s="187">
        <f t="shared" si="24"/>
        <v>3500</v>
      </c>
      <c r="BF142" s="187">
        <f t="shared" si="25"/>
        <v>0</v>
      </c>
      <c r="BG142" s="187">
        <f t="shared" si="26"/>
        <v>0</v>
      </c>
      <c r="BH142" s="187">
        <f t="shared" si="27"/>
        <v>0</v>
      </c>
      <c r="BI142" s="187">
        <f t="shared" si="28"/>
        <v>0</v>
      </c>
      <c r="BJ142" s="20" t="s">
        <v>74</v>
      </c>
      <c r="BK142" s="187">
        <f t="shared" si="29"/>
        <v>3500</v>
      </c>
      <c r="BL142" s="20" t="s">
        <v>122</v>
      </c>
      <c r="BM142" s="20" t="s">
        <v>302</v>
      </c>
    </row>
    <row r="143" spans="2:65" s="1" customFormat="1" ht="22.5" customHeight="1">
      <c r="B143" s="35"/>
      <c r="C143" s="179" t="s">
        <v>303</v>
      </c>
      <c r="D143" s="179" t="s">
        <v>118</v>
      </c>
      <c r="E143" s="180" t="s">
        <v>304</v>
      </c>
      <c r="F143" s="181" t="s">
        <v>305</v>
      </c>
      <c r="G143" s="182" t="s">
        <v>250</v>
      </c>
      <c r="H143" s="273">
        <v>1</v>
      </c>
      <c r="I143" s="276">
        <v>6890</v>
      </c>
      <c r="J143" s="274">
        <f t="shared" si="20"/>
        <v>6890</v>
      </c>
      <c r="K143" s="181" t="s">
        <v>21</v>
      </c>
      <c r="L143" s="55"/>
      <c r="M143" s="183" t="s">
        <v>21</v>
      </c>
      <c r="N143" s="184" t="s">
        <v>38</v>
      </c>
      <c r="O143" s="36"/>
      <c r="P143" s="185">
        <f t="shared" si="21"/>
        <v>0</v>
      </c>
      <c r="Q143" s="185">
        <v>0</v>
      </c>
      <c r="R143" s="185">
        <f t="shared" si="22"/>
        <v>0</v>
      </c>
      <c r="S143" s="185">
        <v>0</v>
      </c>
      <c r="T143" s="186">
        <f t="shared" si="23"/>
        <v>0</v>
      </c>
      <c r="AR143" s="20" t="s">
        <v>122</v>
      </c>
      <c r="AT143" s="20" t="s">
        <v>118</v>
      </c>
      <c r="AU143" s="20" t="s">
        <v>74</v>
      </c>
      <c r="AY143" s="20" t="s">
        <v>115</v>
      </c>
      <c r="BE143" s="187">
        <f t="shared" si="24"/>
        <v>6890</v>
      </c>
      <c r="BF143" s="187">
        <f t="shared" si="25"/>
        <v>0</v>
      </c>
      <c r="BG143" s="187">
        <f t="shared" si="26"/>
        <v>0</v>
      </c>
      <c r="BH143" s="187">
        <f t="shared" si="27"/>
        <v>0</v>
      </c>
      <c r="BI143" s="187">
        <f t="shared" si="28"/>
        <v>0</v>
      </c>
      <c r="BJ143" s="20" t="s">
        <v>74</v>
      </c>
      <c r="BK143" s="187">
        <f t="shared" si="29"/>
        <v>6890</v>
      </c>
      <c r="BL143" s="20" t="s">
        <v>122</v>
      </c>
      <c r="BM143" s="20" t="s">
        <v>306</v>
      </c>
    </row>
    <row r="144" spans="2:65" s="10" customFormat="1" ht="37.35" customHeight="1">
      <c r="B144" s="162"/>
      <c r="C144" s="163"/>
      <c r="D144" s="176" t="s">
        <v>66</v>
      </c>
      <c r="E144" s="188" t="s">
        <v>307</v>
      </c>
      <c r="F144" s="188" t="s">
        <v>308</v>
      </c>
      <c r="G144" s="163"/>
      <c r="H144" s="163"/>
      <c r="I144" s="277"/>
      <c r="J144" s="189">
        <f>BK144</f>
        <v>482259</v>
      </c>
      <c r="K144" s="163"/>
      <c r="L144" s="168"/>
      <c r="M144" s="169"/>
      <c r="N144" s="170"/>
      <c r="O144" s="170"/>
      <c r="P144" s="171">
        <f>SUM(P145:P167)</f>
        <v>0</v>
      </c>
      <c r="Q144" s="170"/>
      <c r="R144" s="171">
        <f>SUM(R145:R167)</f>
        <v>0</v>
      </c>
      <c r="S144" s="170"/>
      <c r="T144" s="172">
        <f>SUM(T145:T167)</f>
        <v>0</v>
      </c>
      <c r="AR144" s="173" t="s">
        <v>74</v>
      </c>
      <c r="AT144" s="174" t="s">
        <v>66</v>
      </c>
      <c r="AU144" s="174" t="s">
        <v>67</v>
      </c>
      <c r="AY144" s="173" t="s">
        <v>115</v>
      </c>
      <c r="BK144" s="175">
        <f>SUM(BK145:BK167)</f>
        <v>482259</v>
      </c>
    </row>
    <row r="145" spans="2:65" s="1" customFormat="1" ht="22.5" customHeight="1">
      <c r="B145" s="35"/>
      <c r="C145" s="179" t="s">
        <v>211</v>
      </c>
      <c r="D145" s="179" t="s">
        <v>118</v>
      </c>
      <c r="E145" s="180" t="s">
        <v>309</v>
      </c>
      <c r="F145" s="181" t="s">
        <v>310</v>
      </c>
      <c r="G145" s="182" t="s">
        <v>250</v>
      </c>
      <c r="H145" s="273">
        <v>1</v>
      </c>
      <c r="I145" s="276">
        <v>53860</v>
      </c>
      <c r="J145" s="274">
        <f t="shared" ref="J145:J167" si="30">ROUND(I145*H145,2)</f>
        <v>53860</v>
      </c>
      <c r="K145" s="181" t="s">
        <v>21</v>
      </c>
      <c r="L145" s="55"/>
      <c r="M145" s="183" t="s">
        <v>21</v>
      </c>
      <c r="N145" s="184" t="s">
        <v>38</v>
      </c>
      <c r="O145" s="36"/>
      <c r="P145" s="185">
        <f t="shared" ref="P145:P167" si="31">O145*H145</f>
        <v>0</v>
      </c>
      <c r="Q145" s="185">
        <v>0</v>
      </c>
      <c r="R145" s="185">
        <f t="shared" ref="R145:R167" si="32">Q145*H145</f>
        <v>0</v>
      </c>
      <c r="S145" s="185">
        <v>0</v>
      </c>
      <c r="T145" s="186">
        <f t="shared" ref="T145:T167" si="33">S145*H145</f>
        <v>0</v>
      </c>
      <c r="AR145" s="20" t="s">
        <v>122</v>
      </c>
      <c r="AT145" s="20" t="s">
        <v>118</v>
      </c>
      <c r="AU145" s="20" t="s">
        <v>74</v>
      </c>
      <c r="AY145" s="20" t="s">
        <v>115</v>
      </c>
      <c r="BE145" s="187">
        <f t="shared" ref="BE145:BE167" si="34">IF(N145="základní",J145,0)</f>
        <v>53860</v>
      </c>
      <c r="BF145" s="187">
        <f t="shared" ref="BF145:BF167" si="35">IF(N145="snížená",J145,0)</f>
        <v>0</v>
      </c>
      <c r="BG145" s="187">
        <f t="shared" ref="BG145:BG167" si="36">IF(N145="zákl. přenesená",J145,0)</f>
        <v>0</v>
      </c>
      <c r="BH145" s="187">
        <f t="shared" ref="BH145:BH167" si="37">IF(N145="sníž. přenesená",J145,0)</f>
        <v>0</v>
      </c>
      <c r="BI145" s="187">
        <f t="shared" ref="BI145:BI167" si="38">IF(N145="nulová",J145,0)</f>
        <v>0</v>
      </c>
      <c r="BJ145" s="20" t="s">
        <v>74</v>
      </c>
      <c r="BK145" s="187">
        <f t="shared" ref="BK145:BK167" si="39">ROUND(I145*H145,2)</f>
        <v>53860</v>
      </c>
      <c r="BL145" s="20" t="s">
        <v>122</v>
      </c>
      <c r="BM145" s="20" t="s">
        <v>311</v>
      </c>
    </row>
    <row r="146" spans="2:65" s="1" customFormat="1" ht="22.5" customHeight="1">
      <c r="B146" s="35"/>
      <c r="C146" s="179" t="s">
        <v>312</v>
      </c>
      <c r="D146" s="179" t="s">
        <v>118</v>
      </c>
      <c r="E146" s="180" t="s">
        <v>313</v>
      </c>
      <c r="F146" s="181" t="s">
        <v>314</v>
      </c>
      <c r="G146" s="182" t="s">
        <v>121</v>
      </c>
      <c r="H146" s="273">
        <v>4</v>
      </c>
      <c r="I146" s="276">
        <v>10894</v>
      </c>
      <c r="J146" s="274">
        <f t="shared" si="30"/>
        <v>43576</v>
      </c>
      <c r="K146" s="181" t="s">
        <v>21</v>
      </c>
      <c r="L146" s="55"/>
      <c r="M146" s="183" t="s">
        <v>21</v>
      </c>
      <c r="N146" s="184" t="s">
        <v>38</v>
      </c>
      <c r="O146" s="36"/>
      <c r="P146" s="185">
        <f t="shared" si="31"/>
        <v>0</v>
      </c>
      <c r="Q146" s="185">
        <v>0</v>
      </c>
      <c r="R146" s="185">
        <f t="shared" si="32"/>
        <v>0</v>
      </c>
      <c r="S146" s="185">
        <v>0</v>
      </c>
      <c r="T146" s="186">
        <f t="shared" si="33"/>
        <v>0</v>
      </c>
      <c r="AR146" s="20" t="s">
        <v>122</v>
      </c>
      <c r="AT146" s="20" t="s">
        <v>118</v>
      </c>
      <c r="AU146" s="20" t="s">
        <v>74</v>
      </c>
      <c r="AY146" s="20" t="s">
        <v>115</v>
      </c>
      <c r="BE146" s="187">
        <f t="shared" si="34"/>
        <v>43576</v>
      </c>
      <c r="BF146" s="187">
        <f t="shared" si="35"/>
        <v>0</v>
      </c>
      <c r="BG146" s="187">
        <f t="shared" si="36"/>
        <v>0</v>
      </c>
      <c r="BH146" s="187">
        <f t="shared" si="37"/>
        <v>0</v>
      </c>
      <c r="BI146" s="187">
        <f t="shared" si="38"/>
        <v>0</v>
      </c>
      <c r="BJ146" s="20" t="s">
        <v>74</v>
      </c>
      <c r="BK146" s="187">
        <f t="shared" si="39"/>
        <v>43576</v>
      </c>
      <c r="BL146" s="20" t="s">
        <v>122</v>
      </c>
      <c r="BM146" s="20" t="s">
        <v>315</v>
      </c>
    </row>
    <row r="147" spans="2:65" s="1" customFormat="1" ht="22.5" customHeight="1">
      <c r="B147" s="35"/>
      <c r="C147" s="179" t="s">
        <v>215</v>
      </c>
      <c r="D147" s="179" t="s">
        <v>118</v>
      </c>
      <c r="E147" s="180" t="s">
        <v>316</v>
      </c>
      <c r="F147" s="181" t="s">
        <v>317</v>
      </c>
      <c r="G147" s="182" t="s">
        <v>121</v>
      </c>
      <c r="H147" s="273">
        <v>10</v>
      </c>
      <c r="I147" s="276">
        <v>17865</v>
      </c>
      <c r="J147" s="274">
        <f t="shared" si="30"/>
        <v>178650</v>
      </c>
      <c r="K147" s="181" t="s">
        <v>21</v>
      </c>
      <c r="L147" s="55"/>
      <c r="M147" s="183" t="s">
        <v>21</v>
      </c>
      <c r="N147" s="184" t="s">
        <v>38</v>
      </c>
      <c r="O147" s="36"/>
      <c r="P147" s="185">
        <f t="shared" si="31"/>
        <v>0</v>
      </c>
      <c r="Q147" s="185">
        <v>0</v>
      </c>
      <c r="R147" s="185">
        <f t="shared" si="32"/>
        <v>0</v>
      </c>
      <c r="S147" s="185">
        <v>0</v>
      </c>
      <c r="T147" s="186">
        <f t="shared" si="33"/>
        <v>0</v>
      </c>
      <c r="AR147" s="20" t="s">
        <v>122</v>
      </c>
      <c r="AT147" s="20" t="s">
        <v>118</v>
      </c>
      <c r="AU147" s="20" t="s">
        <v>74</v>
      </c>
      <c r="AY147" s="20" t="s">
        <v>115</v>
      </c>
      <c r="BE147" s="187">
        <f t="shared" si="34"/>
        <v>178650</v>
      </c>
      <c r="BF147" s="187">
        <f t="shared" si="35"/>
        <v>0</v>
      </c>
      <c r="BG147" s="187">
        <f t="shared" si="36"/>
        <v>0</v>
      </c>
      <c r="BH147" s="187">
        <f t="shared" si="37"/>
        <v>0</v>
      </c>
      <c r="BI147" s="187">
        <f t="shared" si="38"/>
        <v>0</v>
      </c>
      <c r="BJ147" s="20" t="s">
        <v>74</v>
      </c>
      <c r="BK147" s="187">
        <f t="shared" si="39"/>
        <v>178650</v>
      </c>
      <c r="BL147" s="20" t="s">
        <v>122</v>
      </c>
      <c r="BM147" s="20" t="s">
        <v>318</v>
      </c>
    </row>
    <row r="148" spans="2:65" s="1" customFormat="1" ht="22.5" customHeight="1">
      <c r="B148" s="35"/>
      <c r="C148" s="179" t="s">
        <v>319</v>
      </c>
      <c r="D148" s="179" t="s">
        <v>118</v>
      </c>
      <c r="E148" s="180" t="s">
        <v>320</v>
      </c>
      <c r="F148" s="181" t="s">
        <v>321</v>
      </c>
      <c r="G148" s="182" t="s">
        <v>121</v>
      </c>
      <c r="H148" s="273">
        <v>2</v>
      </c>
      <c r="I148" s="276">
        <v>12470</v>
      </c>
      <c r="J148" s="274">
        <f t="shared" si="30"/>
        <v>24940</v>
      </c>
      <c r="K148" s="181" t="s">
        <v>21</v>
      </c>
      <c r="L148" s="55"/>
      <c r="M148" s="183" t="s">
        <v>21</v>
      </c>
      <c r="N148" s="184" t="s">
        <v>38</v>
      </c>
      <c r="O148" s="36"/>
      <c r="P148" s="185">
        <f t="shared" si="31"/>
        <v>0</v>
      </c>
      <c r="Q148" s="185">
        <v>0</v>
      </c>
      <c r="R148" s="185">
        <f t="shared" si="32"/>
        <v>0</v>
      </c>
      <c r="S148" s="185">
        <v>0</v>
      </c>
      <c r="T148" s="186">
        <f t="shared" si="33"/>
        <v>0</v>
      </c>
      <c r="AR148" s="20" t="s">
        <v>122</v>
      </c>
      <c r="AT148" s="20" t="s">
        <v>118</v>
      </c>
      <c r="AU148" s="20" t="s">
        <v>74</v>
      </c>
      <c r="AY148" s="20" t="s">
        <v>115</v>
      </c>
      <c r="BE148" s="187">
        <f t="shared" si="34"/>
        <v>24940</v>
      </c>
      <c r="BF148" s="187">
        <f t="shared" si="35"/>
        <v>0</v>
      </c>
      <c r="BG148" s="187">
        <f t="shared" si="36"/>
        <v>0</v>
      </c>
      <c r="BH148" s="187">
        <f t="shared" si="37"/>
        <v>0</v>
      </c>
      <c r="BI148" s="187">
        <f t="shared" si="38"/>
        <v>0</v>
      </c>
      <c r="BJ148" s="20" t="s">
        <v>74</v>
      </c>
      <c r="BK148" s="187">
        <f t="shared" si="39"/>
        <v>24940</v>
      </c>
      <c r="BL148" s="20" t="s">
        <v>122</v>
      </c>
      <c r="BM148" s="20" t="s">
        <v>322</v>
      </c>
    </row>
    <row r="149" spans="2:65" s="1" customFormat="1" ht="22.5" customHeight="1">
      <c r="B149" s="35"/>
      <c r="C149" s="179" t="s">
        <v>218</v>
      </c>
      <c r="D149" s="179" t="s">
        <v>118</v>
      </c>
      <c r="E149" s="180" t="s">
        <v>323</v>
      </c>
      <c r="F149" s="181" t="s">
        <v>324</v>
      </c>
      <c r="G149" s="182" t="s">
        <v>121</v>
      </c>
      <c r="H149" s="273">
        <v>10</v>
      </c>
      <c r="I149" s="276">
        <v>1460</v>
      </c>
      <c r="J149" s="274">
        <f t="shared" si="30"/>
        <v>14600</v>
      </c>
      <c r="K149" s="181" t="s">
        <v>21</v>
      </c>
      <c r="L149" s="55"/>
      <c r="M149" s="183" t="s">
        <v>21</v>
      </c>
      <c r="N149" s="184" t="s">
        <v>38</v>
      </c>
      <c r="O149" s="36"/>
      <c r="P149" s="185">
        <f t="shared" si="31"/>
        <v>0</v>
      </c>
      <c r="Q149" s="185">
        <v>0</v>
      </c>
      <c r="R149" s="185">
        <f t="shared" si="32"/>
        <v>0</v>
      </c>
      <c r="S149" s="185">
        <v>0</v>
      </c>
      <c r="T149" s="186">
        <f t="shared" si="33"/>
        <v>0</v>
      </c>
      <c r="AR149" s="20" t="s">
        <v>122</v>
      </c>
      <c r="AT149" s="20" t="s">
        <v>118</v>
      </c>
      <c r="AU149" s="20" t="s">
        <v>74</v>
      </c>
      <c r="AY149" s="20" t="s">
        <v>115</v>
      </c>
      <c r="BE149" s="187">
        <f t="shared" si="34"/>
        <v>14600</v>
      </c>
      <c r="BF149" s="187">
        <f t="shared" si="35"/>
        <v>0</v>
      </c>
      <c r="BG149" s="187">
        <f t="shared" si="36"/>
        <v>0</v>
      </c>
      <c r="BH149" s="187">
        <f t="shared" si="37"/>
        <v>0</v>
      </c>
      <c r="BI149" s="187">
        <f t="shared" si="38"/>
        <v>0</v>
      </c>
      <c r="BJ149" s="20" t="s">
        <v>74</v>
      </c>
      <c r="BK149" s="187">
        <f t="shared" si="39"/>
        <v>14600</v>
      </c>
      <c r="BL149" s="20" t="s">
        <v>122</v>
      </c>
      <c r="BM149" s="20" t="s">
        <v>325</v>
      </c>
    </row>
    <row r="150" spans="2:65" s="1" customFormat="1" ht="22.5" customHeight="1">
      <c r="B150" s="35"/>
      <c r="C150" s="179" t="s">
        <v>326</v>
      </c>
      <c r="D150" s="179" t="s">
        <v>118</v>
      </c>
      <c r="E150" s="180" t="s">
        <v>327</v>
      </c>
      <c r="F150" s="181" t="s">
        <v>328</v>
      </c>
      <c r="G150" s="182" t="s">
        <v>121</v>
      </c>
      <c r="H150" s="273">
        <v>10</v>
      </c>
      <c r="I150" s="276">
        <v>28</v>
      </c>
      <c r="J150" s="274">
        <f t="shared" si="30"/>
        <v>280</v>
      </c>
      <c r="K150" s="181" t="s">
        <v>21</v>
      </c>
      <c r="L150" s="55"/>
      <c r="M150" s="183" t="s">
        <v>21</v>
      </c>
      <c r="N150" s="184" t="s">
        <v>38</v>
      </c>
      <c r="O150" s="36"/>
      <c r="P150" s="185">
        <f t="shared" si="31"/>
        <v>0</v>
      </c>
      <c r="Q150" s="185">
        <v>0</v>
      </c>
      <c r="R150" s="185">
        <f t="shared" si="32"/>
        <v>0</v>
      </c>
      <c r="S150" s="185">
        <v>0</v>
      </c>
      <c r="T150" s="186">
        <f t="shared" si="33"/>
        <v>0</v>
      </c>
      <c r="AR150" s="20" t="s">
        <v>122</v>
      </c>
      <c r="AT150" s="20" t="s">
        <v>118</v>
      </c>
      <c r="AU150" s="20" t="s">
        <v>74</v>
      </c>
      <c r="AY150" s="20" t="s">
        <v>115</v>
      </c>
      <c r="BE150" s="187">
        <f t="shared" si="34"/>
        <v>280</v>
      </c>
      <c r="BF150" s="187">
        <f t="shared" si="35"/>
        <v>0</v>
      </c>
      <c r="BG150" s="187">
        <f t="shared" si="36"/>
        <v>0</v>
      </c>
      <c r="BH150" s="187">
        <f t="shared" si="37"/>
        <v>0</v>
      </c>
      <c r="BI150" s="187">
        <f t="shared" si="38"/>
        <v>0</v>
      </c>
      <c r="BJ150" s="20" t="s">
        <v>74</v>
      </c>
      <c r="BK150" s="187">
        <f t="shared" si="39"/>
        <v>280</v>
      </c>
      <c r="BL150" s="20" t="s">
        <v>122</v>
      </c>
      <c r="BM150" s="20" t="s">
        <v>329</v>
      </c>
    </row>
    <row r="151" spans="2:65" s="1" customFormat="1" ht="22.5" customHeight="1">
      <c r="B151" s="35"/>
      <c r="C151" s="179" t="s">
        <v>222</v>
      </c>
      <c r="D151" s="179" t="s">
        <v>118</v>
      </c>
      <c r="E151" s="180" t="s">
        <v>330</v>
      </c>
      <c r="F151" s="181" t="s">
        <v>331</v>
      </c>
      <c r="G151" s="182" t="s">
        <v>121</v>
      </c>
      <c r="H151" s="273">
        <v>2</v>
      </c>
      <c r="I151" s="276">
        <v>2840</v>
      </c>
      <c r="J151" s="274">
        <f t="shared" si="30"/>
        <v>5680</v>
      </c>
      <c r="K151" s="181" t="s">
        <v>21</v>
      </c>
      <c r="L151" s="55"/>
      <c r="M151" s="183" t="s">
        <v>21</v>
      </c>
      <c r="N151" s="184" t="s">
        <v>38</v>
      </c>
      <c r="O151" s="36"/>
      <c r="P151" s="185">
        <f t="shared" si="31"/>
        <v>0</v>
      </c>
      <c r="Q151" s="185">
        <v>0</v>
      </c>
      <c r="R151" s="185">
        <f t="shared" si="32"/>
        <v>0</v>
      </c>
      <c r="S151" s="185">
        <v>0</v>
      </c>
      <c r="T151" s="186">
        <f t="shared" si="33"/>
        <v>0</v>
      </c>
      <c r="AR151" s="20" t="s">
        <v>122</v>
      </c>
      <c r="AT151" s="20" t="s">
        <v>118</v>
      </c>
      <c r="AU151" s="20" t="s">
        <v>74</v>
      </c>
      <c r="AY151" s="20" t="s">
        <v>115</v>
      </c>
      <c r="BE151" s="187">
        <f t="shared" si="34"/>
        <v>5680</v>
      </c>
      <c r="BF151" s="187">
        <f t="shared" si="35"/>
        <v>0</v>
      </c>
      <c r="BG151" s="187">
        <f t="shared" si="36"/>
        <v>0</v>
      </c>
      <c r="BH151" s="187">
        <f t="shared" si="37"/>
        <v>0</v>
      </c>
      <c r="BI151" s="187">
        <f t="shared" si="38"/>
        <v>0</v>
      </c>
      <c r="BJ151" s="20" t="s">
        <v>74</v>
      </c>
      <c r="BK151" s="187">
        <f t="shared" si="39"/>
        <v>5680</v>
      </c>
      <c r="BL151" s="20" t="s">
        <v>122</v>
      </c>
      <c r="BM151" s="20" t="s">
        <v>332</v>
      </c>
    </row>
    <row r="152" spans="2:65" s="1" customFormat="1" ht="22.5" customHeight="1">
      <c r="B152" s="35"/>
      <c r="C152" s="179" t="s">
        <v>333</v>
      </c>
      <c r="D152" s="179" t="s">
        <v>118</v>
      </c>
      <c r="E152" s="180" t="s">
        <v>334</v>
      </c>
      <c r="F152" s="181" t="s">
        <v>335</v>
      </c>
      <c r="G152" s="182" t="s">
        <v>149</v>
      </c>
      <c r="H152" s="273">
        <v>270</v>
      </c>
      <c r="I152" s="276">
        <v>27.4</v>
      </c>
      <c r="J152" s="274">
        <f t="shared" si="30"/>
        <v>7398</v>
      </c>
      <c r="K152" s="181" t="s">
        <v>21</v>
      </c>
      <c r="L152" s="55"/>
      <c r="M152" s="183" t="s">
        <v>21</v>
      </c>
      <c r="N152" s="184" t="s">
        <v>38</v>
      </c>
      <c r="O152" s="36"/>
      <c r="P152" s="185">
        <f t="shared" si="31"/>
        <v>0</v>
      </c>
      <c r="Q152" s="185">
        <v>0</v>
      </c>
      <c r="R152" s="185">
        <f t="shared" si="32"/>
        <v>0</v>
      </c>
      <c r="S152" s="185">
        <v>0</v>
      </c>
      <c r="T152" s="186">
        <f t="shared" si="33"/>
        <v>0</v>
      </c>
      <c r="AR152" s="20" t="s">
        <v>122</v>
      </c>
      <c r="AT152" s="20" t="s">
        <v>118</v>
      </c>
      <c r="AU152" s="20" t="s">
        <v>74</v>
      </c>
      <c r="AY152" s="20" t="s">
        <v>115</v>
      </c>
      <c r="BE152" s="187">
        <f t="shared" si="34"/>
        <v>7398</v>
      </c>
      <c r="BF152" s="187">
        <f t="shared" si="35"/>
        <v>0</v>
      </c>
      <c r="BG152" s="187">
        <f t="shared" si="36"/>
        <v>0</v>
      </c>
      <c r="BH152" s="187">
        <f t="shared" si="37"/>
        <v>0</v>
      </c>
      <c r="BI152" s="187">
        <f t="shared" si="38"/>
        <v>0</v>
      </c>
      <c r="BJ152" s="20" t="s">
        <v>74</v>
      </c>
      <c r="BK152" s="187">
        <f t="shared" si="39"/>
        <v>7398</v>
      </c>
      <c r="BL152" s="20" t="s">
        <v>122</v>
      </c>
      <c r="BM152" s="20" t="s">
        <v>336</v>
      </c>
    </row>
    <row r="153" spans="2:65" s="1" customFormat="1" ht="22.5" customHeight="1">
      <c r="B153" s="35"/>
      <c r="C153" s="179" t="s">
        <v>225</v>
      </c>
      <c r="D153" s="179" t="s">
        <v>118</v>
      </c>
      <c r="E153" s="180" t="s">
        <v>337</v>
      </c>
      <c r="F153" s="181" t="s">
        <v>338</v>
      </c>
      <c r="G153" s="182" t="s">
        <v>121</v>
      </c>
      <c r="H153" s="273">
        <v>1</v>
      </c>
      <c r="I153" s="276">
        <v>587</v>
      </c>
      <c r="J153" s="274">
        <f t="shared" si="30"/>
        <v>587</v>
      </c>
      <c r="K153" s="181" t="s">
        <v>21</v>
      </c>
      <c r="L153" s="55"/>
      <c r="M153" s="183" t="s">
        <v>21</v>
      </c>
      <c r="N153" s="184" t="s">
        <v>38</v>
      </c>
      <c r="O153" s="36"/>
      <c r="P153" s="185">
        <f t="shared" si="31"/>
        <v>0</v>
      </c>
      <c r="Q153" s="185">
        <v>0</v>
      </c>
      <c r="R153" s="185">
        <f t="shared" si="32"/>
        <v>0</v>
      </c>
      <c r="S153" s="185">
        <v>0</v>
      </c>
      <c r="T153" s="186">
        <f t="shared" si="33"/>
        <v>0</v>
      </c>
      <c r="AR153" s="20" t="s">
        <v>122</v>
      </c>
      <c r="AT153" s="20" t="s">
        <v>118</v>
      </c>
      <c r="AU153" s="20" t="s">
        <v>74</v>
      </c>
      <c r="AY153" s="20" t="s">
        <v>115</v>
      </c>
      <c r="BE153" s="187">
        <f t="shared" si="34"/>
        <v>587</v>
      </c>
      <c r="BF153" s="187">
        <f t="shared" si="35"/>
        <v>0</v>
      </c>
      <c r="BG153" s="187">
        <f t="shared" si="36"/>
        <v>0</v>
      </c>
      <c r="BH153" s="187">
        <f t="shared" si="37"/>
        <v>0</v>
      </c>
      <c r="BI153" s="187">
        <f t="shared" si="38"/>
        <v>0</v>
      </c>
      <c r="BJ153" s="20" t="s">
        <v>74</v>
      </c>
      <c r="BK153" s="187">
        <f t="shared" si="39"/>
        <v>587</v>
      </c>
      <c r="BL153" s="20" t="s">
        <v>122</v>
      </c>
      <c r="BM153" s="20" t="s">
        <v>339</v>
      </c>
    </row>
    <row r="154" spans="2:65" s="1" customFormat="1" ht="22.5" customHeight="1">
      <c r="B154" s="35"/>
      <c r="C154" s="179" t="s">
        <v>340</v>
      </c>
      <c r="D154" s="179" t="s">
        <v>118</v>
      </c>
      <c r="E154" s="180" t="s">
        <v>341</v>
      </c>
      <c r="F154" s="181" t="s">
        <v>342</v>
      </c>
      <c r="G154" s="182" t="s">
        <v>121</v>
      </c>
      <c r="H154" s="273">
        <v>6</v>
      </c>
      <c r="I154" s="276">
        <v>786</v>
      </c>
      <c r="J154" s="274">
        <f t="shared" si="30"/>
        <v>4716</v>
      </c>
      <c r="K154" s="181" t="s">
        <v>21</v>
      </c>
      <c r="L154" s="55"/>
      <c r="M154" s="183" t="s">
        <v>21</v>
      </c>
      <c r="N154" s="184" t="s">
        <v>38</v>
      </c>
      <c r="O154" s="36"/>
      <c r="P154" s="185">
        <f t="shared" si="31"/>
        <v>0</v>
      </c>
      <c r="Q154" s="185">
        <v>0</v>
      </c>
      <c r="R154" s="185">
        <f t="shared" si="32"/>
        <v>0</v>
      </c>
      <c r="S154" s="185">
        <v>0</v>
      </c>
      <c r="T154" s="186">
        <f t="shared" si="33"/>
        <v>0</v>
      </c>
      <c r="AR154" s="20" t="s">
        <v>122</v>
      </c>
      <c r="AT154" s="20" t="s">
        <v>118</v>
      </c>
      <c r="AU154" s="20" t="s">
        <v>74</v>
      </c>
      <c r="AY154" s="20" t="s">
        <v>115</v>
      </c>
      <c r="BE154" s="187">
        <f t="shared" si="34"/>
        <v>4716</v>
      </c>
      <c r="BF154" s="187">
        <f t="shared" si="35"/>
        <v>0</v>
      </c>
      <c r="BG154" s="187">
        <f t="shared" si="36"/>
        <v>0</v>
      </c>
      <c r="BH154" s="187">
        <f t="shared" si="37"/>
        <v>0</v>
      </c>
      <c r="BI154" s="187">
        <f t="shared" si="38"/>
        <v>0</v>
      </c>
      <c r="BJ154" s="20" t="s">
        <v>74</v>
      </c>
      <c r="BK154" s="187">
        <f t="shared" si="39"/>
        <v>4716</v>
      </c>
      <c r="BL154" s="20" t="s">
        <v>122</v>
      </c>
      <c r="BM154" s="20" t="s">
        <v>343</v>
      </c>
    </row>
    <row r="155" spans="2:65" s="1" customFormat="1" ht="22.5" customHeight="1">
      <c r="B155" s="35"/>
      <c r="C155" s="179" t="s">
        <v>229</v>
      </c>
      <c r="D155" s="179" t="s">
        <v>118</v>
      </c>
      <c r="E155" s="180" t="s">
        <v>344</v>
      </c>
      <c r="F155" s="181" t="s">
        <v>345</v>
      </c>
      <c r="G155" s="182" t="s">
        <v>121</v>
      </c>
      <c r="H155" s="273">
        <v>1</v>
      </c>
      <c r="I155" s="276">
        <v>9870</v>
      </c>
      <c r="J155" s="274">
        <f t="shared" si="30"/>
        <v>9870</v>
      </c>
      <c r="K155" s="181" t="s">
        <v>21</v>
      </c>
      <c r="L155" s="55"/>
      <c r="M155" s="183" t="s">
        <v>21</v>
      </c>
      <c r="N155" s="184" t="s">
        <v>38</v>
      </c>
      <c r="O155" s="36"/>
      <c r="P155" s="185">
        <f t="shared" si="31"/>
        <v>0</v>
      </c>
      <c r="Q155" s="185">
        <v>0</v>
      </c>
      <c r="R155" s="185">
        <f t="shared" si="32"/>
        <v>0</v>
      </c>
      <c r="S155" s="185">
        <v>0</v>
      </c>
      <c r="T155" s="186">
        <f t="shared" si="33"/>
        <v>0</v>
      </c>
      <c r="AR155" s="20" t="s">
        <v>122</v>
      </c>
      <c r="AT155" s="20" t="s">
        <v>118</v>
      </c>
      <c r="AU155" s="20" t="s">
        <v>74</v>
      </c>
      <c r="AY155" s="20" t="s">
        <v>115</v>
      </c>
      <c r="BE155" s="187">
        <f t="shared" si="34"/>
        <v>9870</v>
      </c>
      <c r="BF155" s="187">
        <f t="shared" si="35"/>
        <v>0</v>
      </c>
      <c r="BG155" s="187">
        <f t="shared" si="36"/>
        <v>0</v>
      </c>
      <c r="BH155" s="187">
        <f t="shared" si="37"/>
        <v>0</v>
      </c>
      <c r="BI155" s="187">
        <f t="shared" si="38"/>
        <v>0</v>
      </c>
      <c r="BJ155" s="20" t="s">
        <v>74</v>
      </c>
      <c r="BK155" s="187">
        <f t="shared" si="39"/>
        <v>9870</v>
      </c>
      <c r="BL155" s="20" t="s">
        <v>122</v>
      </c>
      <c r="BM155" s="20" t="s">
        <v>346</v>
      </c>
    </row>
    <row r="156" spans="2:65" s="1" customFormat="1" ht="22.5" customHeight="1">
      <c r="B156" s="35"/>
      <c r="C156" s="179" t="s">
        <v>347</v>
      </c>
      <c r="D156" s="179" t="s">
        <v>118</v>
      </c>
      <c r="E156" s="180" t="s">
        <v>348</v>
      </c>
      <c r="F156" s="181" t="s">
        <v>349</v>
      </c>
      <c r="G156" s="182" t="s">
        <v>121</v>
      </c>
      <c r="H156" s="273">
        <v>1</v>
      </c>
      <c r="I156" s="276">
        <v>2860</v>
      </c>
      <c r="J156" s="274">
        <f t="shared" si="30"/>
        <v>2860</v>
      </c>
      <c r="K156" s="181" t="s">
        <v>21</v>
      </c>
      <c r="L156" s="55"/>
      <c r="M156" s="183" t="s">
        <v>21</v>
      </c>
      <c r="N156" s="184" t="s">
        <v>38</v>
      </c>
      <c r="O156" s="36"/>
      <c r="P156" s="185">
        <f t="shared" si="31"/>
        <v>0</v>
      </c>
      <c r="Q156" s="185">
        <v>0</v>
      </c>
      <c r="R156" s="185">
        <f t="shared" si="32"/>
        <v>0</v>
      </c>
      <c r="S156" s="185">
        <v>0</v>
      </c>
      <c r="T156" s="186">
        <f t="shared" si="33"/>
        <v>0</v>
      </c>
      <c r="AR156" s="20" t="s">
        <v>122</v>
      </c>
      <c r="AT156" s="20" t="s">
        <v>118</v>
      </c>
      <c r="AU156" s="20" t="s">
        <v>74</v>
      </c>
      <c r="AY156" s="20" t="s">
        <v>115</v>
      </c>
      <c r="BE156" s="187">
        <f t="shared" si="34"/>
        <v>2860</v>
      </c>
      <c r="BF156" s="187">
        <f t="shared" si="35"/>
        <v>0</v>
      </c>
      <c r="BG156" s="187">
        <f t="shared" si="36"/>
        <v>0</v>
      </c>
      <c r="BH156" s="187">
        <f t="shared" si="37"/>
        <v>0</v>
      </c>
      <c r="BI156" s="187">
        <f t="shared" si="38"/>
        <v>0</v>
      </c>
      <c r="BJ156" s="20" t="s">
        <v>74</v>
      </c>
      <c r="BK156" s="187">
        <f t="shared" si="39"/>
        <v>2860</v>
      </c>
      <c r="BL156" s="20" t="s">
        <v>122</v>
      </c>
      <c r="BM156" s="20" t="s">
        <v>350</v>
      </c>
    </row>
    <row r="157" spans="2:65" s="1" customFormat="1" ht="22.5" customHeight="1">
      <c r="B157" s="35"/>
      <c r="C157" s="179" t="s">
        <v>232</v>
      </c>
      <c r="D157" s="179" t="s">
        <v>118</v>
      </c>
      <c r="E157" s="180" t="s">
        <v>351</v>
      </c>
      <c r="F157" s="181" t="s">
        <v>352</v>
      </c>
      <c r="G157" s="182" t="s">
        <v>121</v>
      </c>
      <c r="H157" s="273">
        <v>3</v>
      </c>
      <c r="I157" s="276">
        <v>1647</v>
      </c>
      <c r="J157" s="274">
        <f t="shared" si="30"/>
        <v>4941</v>
      </c>
      <c r="K157" s="181" t="s">
        <v>21</v>
      </c>
      <c r="L157" s="55"/>
      <c r="M157" s="183" t="s">
        <v>21</v>
      </c>
      <c r="N157" s="184" t="s">
        <v>38</v>
      </c>
      <c r="O157" s="36"/>
      <c r="P157" s="185">
        <f t="shared" si="31"/>
        <v>0</v>
      </c>
      <c r="Q157" s="185">
        <v>0</v>
      </c>
      <c r="R157" s="185">
        <f t="shared" si="32"/>
        <v>0</v>
      </c>
      <c r="S157" s="185">
        <v>0</v>
      </c>
      <c r="T157" s="186">
        <f t="shared" si="33"/>
        <v>0</v>
      </c>
      <c r="AR157" s="20" t="s">
        <v>122</v>
      </c>
      <c r="AT157" s="20" t="s">
        <v>118</v>
      </c>
      <c r="AU157" s="20" t="s">
        <v>74</v>
      </c>
      <c r="AY157" s="20" t="s">
        <v>115</v>
      </c>
      <c r="BE157" s="187">
        <f t="shared" si="34"/>
        <v>4941</v>
      </c>
      <c r="BF157" s="187">
        <f t="shared" si="35"/>
        <v>0</v>
      </c>
      <c r="BG157" s="187">
        <f t="shared" si="36"/>
        <v>0</v>
      </c>
      <c r="BH157" s="187">
        <f t="shared" si="37"/>
        <v>0</v>
      </c>
      <c r="BI157" s="187">
        <f t="shared" si="38"/>
        <v>0</v>
      </c>
      <c r="BJ157" s="20" t="s">
        <v>74</v>
      </c>
      <c r="BK157" s="187">
        <f t="shared" si="39"/>
        <v>4941</v>
      </c>
      <c r="BL157" s="20" t="s">
        <v>122</v>
      </c>
      <c r="BM157" s="20" t="s">
        <v>353</v>
      </c>
    </row>
    <row r="158" spans="2:65" s="1" customFormat="1" ht="22.5" customHeight="1">
      <c r="B158" s="35"/>
      <c r="C158" s="179" t="s">
        <v>354</v>
      </c>
      <c r="D158" s="179" t="s">
        <v>118</v>
      </c>
      <c r="E158" s="180" t="s">
        <v>355</v>
      </c>
      <c r="F158" s="181" t="s">
        <v>356</v>
      </c>
      <c r="G158" s="182" t="s">
        <v>121</v>
      </c>
      <c r="H158" s="273">
        <v>1</v>
      </c>
      <c r="I158" s="276">
        <v>1897</v>
      </c>
      <c r="J158" s="274">
        <f t="shared" si="30"/>
        <v>1897</v>
      </c>
      <c r="K158" s="181" t="s">
        <v>21</v>
      </c>
      <c r="L158" s="55"/>
      <c r="M158" s="183" t="s">
        <v>21</v>
      </c>
      <c r="N158" s="184" t="s">
        <v>38</v>
      </c>
      <c r="O158" s="36"/>
      <c r="P158" s="185">
        <f t="shared" si="31"/>
        <v>0</v>
      </c>
      <c r="Q158" s="185">
        <v>0</v>
      </c>
      <c r="R158" s="185">
        <f t="shared" si="32"/>
        <v>0</v>
      </c>
      <c r="S158" s="185">
        <v>0</v>
      </c>
      <c r="T158" s="186">
        <f t="shared" si="33"/>
        <v>0</v>
      </c>
      <c r="AR158" s="20" t="s">
        <v>122</v>
      </c>
      <c r="AT158" s="20" t="s">
        <v>118</v>
      </c>
      <c r="AU158" s="20" t="s">
        <v>74</v>
      </c>
      <c r="AY158" s="20" t="s">
        <v>115</v>
      </c>
      <c r="BE158" s="187">
        <f t="shared" si="34"/>
        <v>1897</v>
      </c>
      <c r="BF158" s="187">
        <f t="shared" si="35"/>
        <v>0</v>
      </c>
      <c r="BG158" s="187">
        <f t="shared" si="36"/>
        <v>0</v>
      </c>
      <c r="BH158" s="187">
        <f t="shared" si="37"/>
        <v>0</v>
      </c>
      <c r="BI158" s="187">
        <f t="shared" si="38"/>
        <v>0</v>
      </c>
      <c r="BJ158" s="20" t="s">
        <v>74</v>
      </c>
      <c r="BK158" s="187">
        <f t="shared" si="39"/>
        <v>1897</v>
      </c>
      <c r="BL158" s="20" t="s">
        <v>122</v>
      </c>
      <c r="BM158" s="20" t="s">
        <v>357</v>
      </c>
    </row>
    <row r="159" spans="2:65" s="1" customFormat="1" ht="22.5" customHeight="1">
      <c r="B159" s="35"/>
      <c r="C159" s="179" t="s">
        <v>238</v>
      </c>
      <c r="D159" s="179" t="s">
        <v>118</v>
      </c>
      <c r="E159" s="180" t="s">
        <v>358</v>
      </c>
      <c r="F159" s="181" t="s">
        <v>359</v>
      </c>
      <c r="G159" s="182" t="s">
        <v>121</v>
      </c>
      <c r="H159" s="273">
        <v>1</v>
      </c>
      <c r="I159" s="276">
        <v>4876</v>
      </c>
      <c r="J159" s="274">
        <f t="shared" si="30"/>
        <v>4876</v>
      </c>
      <c r="K159" s="181" t="s">
        <v>21</v>
      </c>
      <c r="L159" s="55"/>
      <c r="M159" s="183" t="s">
        <v>21</v>
      </c>
      <c r="N159" s="184" t="s">
        <v>38</v>
      </c>
      <c r="O159" s="36"/>
      <c r="P159" s="185">
        <f t="shared" si="31"/>
        <v>0</v>
      </c>
      <c r="Q159" s="185">
        <v>0</v>
      </c>
      <c r="R159" s="185">
        <f t="shared" si="32"/>
        <v>0</v>
      </c>
      <c r="S159" s="185">
        <v>0</v>
      </c>
      <c r="T159" s="186">
        <f t="shared" si="33"/>
        <v>0</v>
      </c>
      <c r="AR159" s="20" t="s">
        <v>122</v>
      </c>
      <c r="AT159" s="20" t="s">
        <v>118</v>
      </c>
      <c r="AU159" s="20" t="s">
        <v>74</v>
      </c>
      <c r="AY159" s="20" t="s">
        <v>115</v>
      </c>
      <c r="BE159" s="187">
        <f t="shared" si="34"/>
        <v>4876</v>
      </c>
      <c r="BF159" s="187">
        <f t="shared" si="35"/>
        <v>0</v>
      </c>
      <c r="BG159" s="187">
        <f t="shared" si="36"/>
        <v>0</v>
      </c>
      <c r="BH159" s="187">
        <f t="shared" si="37"/>
        <v>0</v>
      </c>
      <c r="BI159" s="187">
        <f t="shared" si="38"/>
        <v>0</v>
      </c>
      <c r="BJ159" s="20" t="s">
        <v>74</v>
      </c>
      <c r="BK159" s="187">
        <f t="shared" si="39"/>
        <v>4876</v>
      </c>
      <c r="BL159" s="20" t="s">
        <v>122</v>
      </c>
      <c r="BM159" s="20" t="s">
        <v>360</v>
      </c>
    </row>
    <row r="160" spans="2:65" s="1" customFormat="1" ht="22.5" customHeight="1">
      <c r="B160" s="35"/>
      <c r="C160" s="179" t="s">
        <v>361</v>
      </c>
      <c r="D160" s="179" t="s">
        <v>118</v>
      </c>
      <c r="E160" s="180" t="s">
        <v>362</v>
      </c>
      <c r="F160" s="181" t="s">
        <v>363</v>
      </c>
      <c r="G160" s="182" t="s">
        <v>149</v>
      </c>
      <c r="H160" s="273">
        <v>420</v>
      </c>
      <c r="I160" s="276">
        <v>14.2</v>
      </c>
      <c r="J160" s="274">
        <f t="shared" si="30"/>
        <v>5964</v>
      </c>
      <c r="K160" s="181" t="s">
        <v>21</v>
      </c>
      <c r="L160" s="55"/>
      <c r="M160" s="183" t="s">
        <v>21</v>
      </c>
      <c r="N160" s="184" t="s">
        <v>38</v>
      </c>
      <c r="O160" s="36"/>
      <c r="P160" s="185">
        <f t="shared" si="31"/>
        <v>0</v>
      </c>
      <c r="Q160" s="185">
        <v>0</v>
      </c>
      <c r="R160" s="185">
        <f t="shared" si="32"/>
        <v>0</v>
      </c>
      <c r="S160" s="185">
        <v>0</v>
      </c>
      <c r="T160" s="186">
        <f t="shared" si="33"/>
        <v>0</v>
      </c>
      <c r="AR160" s="20" t="s">
        <v>122</v>
      </c>
      <c r="AT160" s="20" t="s">
        <v>118</v>
      </c>
      <c r="AU160" s="20" t="s">
        <v>74</v>
      </c>
      <c r="AY160" s="20" t="s">
        <v>115</v>
      </c>
      <c r="BE160" s="187">
        <f t="shared" si="34"/>
        <v>5964</v>
      </c>
      <c r="BF160" s="187">
        <f t="shared" si="35"/>
        <v>0</v>
      </c>
      <c r="BG160" s="187">
        <f t="shared" si="36"/>
        <v>0</v>
      </c>
      <c r="BH160" s="187">
        <f t="shared" si="37"/>
        <v>0</v>
      </c>
      <c r="BI160" s="187">
        <f t="shared" si="38"/>
        <v>0</v>
      </c>
      <c r="BJ160" s="20" t="s">
        <v>74</v>
      </c>
      <c r="BK160" s="187">
        <f t="shared" si="39"/>
        <v>5964</v>
      </c>
      <c r="BL160" s="20" t="s">
        <v>122</v>
      </c>
      <c r="BM160" s="20" t="s">
        <v>364</v>
      </c>
    </row>
    <row r="161" spans="2:65" s="1" customFormat="1" ht="22.5" customHeight="1">
      <c r="B161" s="35"/>
      <c r="C161" s="179" t="s">
        <v>241</v>
      </c>
      <c r="D161" s="179" t="s">
        <v>118</v>
      </c>
      <c r="E161" s="180" t="s">
        <v>365</v>
      </c>
      <c r="F161" s="181" t="s">
        <v>366</v>
      </c>
      <c r="G161" s="182" t="s">
        <v>250</v>
      </c>
      <c r="H161" s="273">
        <v>1</v>
      </c>
      <c r="I161" s="276">
        <v>4690</v>
      </c>
      <c r="J161" s="274">
        <f t="shared" si="30"/>
        <v>4690</v>
      </c>
      <c r="K161" s="181" t="s">
        <v>21</v>
      </c>
      <c r="L161" s="55"/>
      <c r="M161" s="183" t="s">
        <v>21</v>
      </c>
      <c r="N161" s="184" t="s">
        <v>38</v>
      </c>
      <c r="O161" s="36"/>
      <c r="P161" s="185">
        <f t="shared" si="31"/>
        <v>0</v>
      </c>
      <c r="Q161" s="185">
        <v>0</v>
      </c>
      <c r="R161" s="185">
        <f t="shared" si="32"/>
        <v>0</v>
      </c>
      <c r="S161" s="185">
        <v>0</v>
      </c>
      <c r="T161" s="186">
        <f t="shared" si="33"/>
        <v>0</v>
      </c>
      <c r="AR161" s="20" t="s">
        <v>122</v>
      </c>
      <c r="AT161" s="20" t="s">
        <v>118</v>
      </c>
      <c r="AU161" s="20" t="s">
        <v>74</v>
      </c>
      <c r="AY161" s="20" t="s">
        <v>115</v>
      </c>
      <c r="BE161" s="187">
        <f t="shared" si="34"/>
        <v>4690</v>
      </c>
      <c r="BF161" s="187">
        <f t="shared" si="35"/>
        <v>0</v>
      </c>
      <c r="BG161" s="187">
        <f t="shared" si="36"/>
        <v>0</v>
      </c>
      <c r="BH161" s="187">
        <f t="shared" si="37"/>
        <v>0</v>
      </c>
      <c r="BI161" s="187">
        <f t="shared" si="38"/>
        <v>0</v>
      </c>
      <c r="BJ161" s="20" t="s">
        <v>74</v>
      </c>
      <c r="BK161" s="187">
        <f t="shared" si="39"/>
        <v>4690</v>
      </c>
      <c r="BL161" s="20" t="s">
        <v>122</v>
      </c>
      <c r="BM161" s="20" t="s">
        <v>367</v>
      </c>
    </row>
    <row r="162" spans="2:65" s="1" customFormat="1" ht="22.5" customHeight="1">
      <c r="B162" s="35"/>
      <c r="C162" s="179" t="s">
        <v>368</v>
      </c>
      <c r="D162" s="179" t="s">
        <v>118</v>
      </c>
      <c r="E162" s="180" t="s">
        <v>369</v>
      </c>
      <c r="F162" s="181" t="s">
        <v>370</v>
      </c>
      <c r="G162" s="182" t="s">
        <v>149</v>
      </c>
      <c r="H162" s="273">
        <v>340</v>
      </c>
      <c r="I162" s="276">
        <v>22.6</v>
      </c>
      <c r="J162" s="274">
        <f t="shared" si="30"/>
        <v>7684</v>
      </c>
      <c r="K162" s="181" t="s">
        <v>21</v>
      </c>
      <c r="L162" s="55"/>
      <c r="M162" s="183" t="s">
        <v>21</v>
      </c>
      <c r="N162" s="184" t="s">
        <v>38</v>
      </c>
      <c r="O162" s="36"/>
      <c r="P162" s="185">
        <f t="shared" si="31"/>
        <v>0</v>
      </c>
      <c r="Q162" s="185">
        <v>0</v>
      </c>
      <c r="R162" s="185">
        <f t="shared" si="32"/>
        <v>0</v>
      </c>
      <c r="S162" s="185">
        <v>0</v>
      </c>
      <c r="T162" s="186">
        <f t="shared" si="33"/>
        <v>0</v>
      </c>
      <c r="AR162" s="20" t="s">
        <v>122</v>
      </c>
      <c r="AT162" s="20" t="s">
        <v>118</v>
      </c>
      <c r="AU162" s="20" t="s">
        <v>74</v>
      </c>
      <c r="AY162" s="20" t="s">
        <v>115</v>
      </c>
      <c r="BE162" s="187">
        <f t="shared" si="34"/>
        <v>7684</v>
      </c>
      <c r="BF162" s="187">
        <f t="shared" si="35"/>
        <v>0</v>
      </c>
      <c r="BG162" s="187">
        <f t="shared" si="36"/>
        <v>0</v>
      </c>
      <c r="BH162" s="187">
        <f t="shared" si="37"/>
        <v>0</v>
      </c>
      <c r="BI162" s="187">
        <f t="shared" si="38"/>
        <v>0</v>
      </c>
      <c r="BJ162" s="20" t="s">
        <v>74</v>
      </c>
      <c r="BK162" s="187">
        <f t="shared" si="39"/>
        <v>7684</v>
      </c>
      <c r="BL162" s="20" t="s">
        <v>122</v>
      </c>
      <c r="BM162" s="20" t="s">
        <v>371</v>
      </c>
    </row>
    <row r="163" spans="2:65" s="1" customFormat="1" ht="22.5" customHeight="1">
      <c r="B163" s="35"/>
      <c r="C163" s="179" t="s">
        <v>245</v>
      </c>
      <c r="D163" s="179" t="s">
        <v>118</v>
      </c>
      <c r="E163" s="180" t="s">
        <v>372</v>
      </c>
      <c r="F163" s="181" t="s">
        <v>373</v>
      </c>
      <c r="G163" s="182" t="s">
        <v>250</v>
      </c>
      <c r="H163" s="273">
        <v>1</v>
      </c>
      <c r="I163" s="276">
        <v>3860</v>
      </c>
      <c r="J163" s="274">
        <f t="shared" si="30"/>
        <v>3860</v>
      </c>
      <c r="K163" s="181" t="s">
        <v>21</v>
      </c>
      <c r="L163" s="55"/>
      <c r="M163" s="183" t="s">
        <v>21</v>
      </c>
      <c r="N163" s="184" t="s">
        <v>38</v>
      </c>
      <c r="O163" s="36"/>
      <c r="P163" s="185">
        <f t="shared" si="31"/>
        <v>0</v>
      </c>
      <c r="Q163" s="185">
        <v>0</v>
      </c>
      <c r="R163" s="185">
        <f t="shared" si="32"/>
        <v>0</v>
      </c>
      <c r="S163" s="185">
        <v>0</v>
      </c>
      <c r="T163" s="186">
        <f t="shared" si="33"/>
        <v>0</v>
      </c>
      <c r="AR163" s="20" t="s">
        <v>122</v>
      </c>
      <c r="AT163" s="20" t="s">
        <v>118</v>
      </c>
      <c r="AU163" s="20" t="s">
        <v>74</v>
      </c>
      <c r="AY163" s="20" t="s">
        <v>115</v>
      </c>
      <c r="BE163" s="187">
        <f t="shared" si="34"/>
        <v>3860</v>
      </c>
      <c r="BF163" s="187">
        <f t="shared" si="35"/>
        <v>0</v>
      </c>
      <c r="BG163" s="187">
        <f t="shared" si="36"/>
        <v>0</v>
      </c>
      <c r="BH163" s="187">
        <f t="shared" si="37"/>
        <v>0</v>
      </c>
      <c r="BI163" s="187">
        <f t="shared" si="38"/>
        <v>0</v>
      </c>
      <c r="BJ163" s="20" t="s">
        <v>74</v>
      </c>
      <c r="BK163" s="187">
        <f t="shared" si="39"/>
        <v>3860</v>
      </c>
      <c r="BL163" s="20" t="s">
        <v>122</v>
      </c>
      <c r="BM163" s="20" t="s">
        <v>374</v>
      </c>
    </row>
    <row r="164" spans="2:65" s="1" customFormat="1" ht="22.5" customHeight="1">
      <c r="B164" s="35"/>
      <c r="C164" s="179" t="s">
        <v>375</v>
      </c>
      <c r="D164" s="179" t="s">
        <v>118</v>
      </c>
      <c r="E164" s="180" t="s">
        <v>376</v>
      </c>
      <c r="F164" s="181" t="s">
        <v>377</v>
      </c>
      <c r="G164" s="182" t="s">
        <v>250</v>
      </c>
      <c r="H164" s="273">
        <v>1</v>
      </c>
      <c r="I164" s="276">
        <v>62870</v>
      </c>
      <c r="J164" s="274">
        <f t="shared" si="30"/>
        <v>62870</v>
      </c>
      <c r="K164" s="181" t="s">
        <v>21</v>
      </c>
      <c r="L164" s="55"/>
      <c r="M164" s="183" t="s">
        <v>21</v>
      </c>
      <c r="N164" s="184" t="s">
        <v>38</v>
      </c>
      <c r="O164" s="36"/>
      <c r="P164" s="185">
        <f t="shared" si="31"/>
        <v>0</v>
      </c>
      <c r="Q164" s="185">
        <v>0</v>
      </c>
      <c r="R164" s="185">
        <f t="shared" si="32"/>
        <v>0</v>
      </c>
      <c r="S164" s="185">
        <v>0</v>
      </c>
      <c r="T164" s="186">
        <f t="shared" si="33"/>
        <v>0</v>
      </c>
      <c r="AR164" s="20" t="s">
        <v>122</v>
      </c>
      <c r="AT164" s="20" t="s">
        <v>118</v>
      </c>
      <c r="AU164" s="20" t="s">
        <v>74</v>
      </c>
      <c r="AY164" s="20" t="s">
        <v>115</v>
      </c>
      <c r="BE164" s="187">
        <f t="shared" si="34"/>
        <v>62870</v>
      </c>
      <c r="BF164" s="187">
        <f t="shared" si="35"/>
        <v>0</v>
      </c>
      <c r="BG164" s="187">
        <f t="shared" si="36"/>
        <v>0</v>
      </c>
      <c r="BH164" s="187">
        <f t="shared" si="37"/>
        <v>0</v>
      </c>
      <c r="BI164" s="187">
        <f t="shared" si="38"/>
        <v>0</v>
      </c>
      <c r="BJ164" s="20" t="s">
        <v>74</v>
      </c>
      <c r="BK164" s="187">
        <f t="shared" si="39"/>
        <v>62870</v>
      </c>
      <c r="BL164" s="20" t="s">
        <v>122</v>
      </c>
      <c r="BM164" s="20" t="s">
        <v>378</v>
      </c>
    </row>
    <row r="165" spans="2:65" s="1" customFormat="1" ht="22.5" customHeight="1">
      <c r="B165" s="35"/>
      <c r="C165" s="179" t="s">
        <v>251</v>
      </c>
      <c r="D165" s="179" t="s">
        <v>118</v>
      </c>
      <c r="E165" s="180" t="s">
        <v>379</v>
      </c>
      <c r="F165" s="181" t="s">
        <v>380</v>
      </c>
      <c r="G165" s="182" t="s">
        <v>250</v>
      </c>
      <c r="H165" s="273">
        <v>1</v>
      </c>
      <c r="I165" s="276">
        <v>8740</v>
      </c>
      <c r="J165" s="274">
        <f t="shared" si="30"/>
        <v>8740</v>
      </c>
      <c r="K165" s="181" t="s">
        <v>21</v>
      </c>
      <c r="L165" s="55"/>
      <c r="M165" s="183" t="s">
        <v>21</v>
      </c>
      <c r="N165" s="184" t="s">
        <v>38</v>
      </c>
      <c r="O165" s="36"/>
      <c r="P165" s="185">
        <f t="shared" si="31"/>
        <v>0</v>
      </c>
      <c r="Q165" s="185">
        <v>0</v>
      </c>
      <c r="R165" s="185">
        <f t="shared" si="32"/>
        <v>0</v>
      </c>
      <c r="S165" s="185">
        <v>0</v>
      </c>
      <c r="T165" s="186">
        <f t="shared" si="33"/>
        <v>0</v>
      </c>
      <c r="AR165" s="20" t="s">
        <v>122</v>
      </c>
      <c r="AT165" s="20" t="s">
        <v>118</v>
      </c>
      <c r="AU165" s="20" t="s">
        <v>74</v>
      </c>
      <c r="AY165" s="20" t="s">
        <v>115</v>
      </c>
      <c r="BE165" s="187">
        <f t="shared" si="34"/>
        <v>8740</v>
      </c>
      <c r="BF165" s="187">
        <f t="shared" si="35"/>
        <v>0</v>
      </c>
      <c r="BG165" s="187">
        <f t="shared" si="36"/>
        <v>0</v>
      </c>
      <c r="BH165" s="187">
        <f t="shared" si="37"/>
        <v>0</v>
      </c>
      <c r="BI165" s="187">
        <f t="shared" si="38"/>
        <v>0</v>
      </c>
      <c r="BJ165" s="20" t="s">
        <v>74</v>
      </c>
      <c r="BK165" s="187">
        <f t="shared" si="39"/>
        <v>8740</v>
      </c>
      <c r="BL165" s="20" t="s">
        <v>122</v>
      </c>
      <c r="BM165" s="20" t="s">
        <v>381</v>
      </c>
    </row>
    <row r="166" spans="2:65" s="1" customFormat="1" ht="22.5" customHeight="1">
      <c r="B166" s="35"/>
      <c r="C166" s="179" t="s">
        <v>382</v>
      </c>
      <c r="D166" s="179" t="s">
        <v>118</v>
      </c>
      <c r="E166" s="180" t="s">
        <v>383</v>
      </c>
      <c r="F166" s="181" t="s">
        <v>384</v>
      </c>
      <c r="G166" s="182" t="s">
        <v>250</v>
      </c>
      <c r="H166" s="273">
        <v>1</v>
      </c>
      <c r="I166" s="276">
        <v>24860</v>
      </c>
      <c r="J166" s="274">
        <f t="shared" si="30"/>
        <v>24860</v>
      </c>
      <c r="K166" s="181" t="s">
        <v>21</v>
      </c>
      <c r="L166" s="55"/>
      <c r="M166" s="183" t="s">
        <v>21</v>
      </c>
      <c r="N166" s="184" t="s">
        <v>38</v>
      </c>
      <c r="O166" s="36"/>
      <c r="P166" s="185">
        <f t="shared" si="31"/>
        <v>0</v>
      </c>
      <c r="Q166" s="185">
        <v>0</v>
      </c>
      <c r="R166" s="185">
        <f t="shared" si="32"/>
        <v>0</v>
      </c>
      <c r="S166" s="185">
        <v>0</v>
      </c>
      <c r="T166" s="186">
        <f t="shared" si="33"/>
        <v>0</v>
      </c>
      <c r="AR166" s="20" t="s">
        <v>122</v>
      </c>
      <c r="AT166" s="20" t="s">
        <v>118</v>
      </c>
      <c r="AU166" s="20" t="s">
        <v>74</v>
      </c>
      <c r="AY166" s="20" t="s">
        <v>115</v>
      </c>
      <c r="BE166" s="187">
        <f t="shared" si="34"/>
        <v>24860</v>
      </c>
      <c r="BF166" s="187">
        <f t="shared" si="35"/>
        <v>0</v>
      </c>
      <c r="BG166" s="187">
        <f t="shared" si="36"/>
        <v>0</v>
      </c>
      <c r="BH166" s="187">
        <f t="shared" si="37"/>
        <v>0</v>
      </c>
      <c r="BI166" s="187">
        <f t="shared" si="38"/>
        <v>0</v>
      </c>
      <c r="BJ166" s="20" t="s">
        <v>74</v>
      </c>
      <c r="BK166" s="187">
        <f t="shared" si="39"/>
        <v>24860</v>
      </c>
      <c r="BL166" s="20" t="s">
        <v>122</v>
      </c>
      <c r="BM166" s="20" t="s">
        <v>385</v>
      </c>
    </row>
    <row r="167" spans="2:65" s="1" customFormat="1" ht="22.5" customHeight="1">
      <c r="B167" s="35"/>
      <c r="C167" s="179" t="s">
        <v>255</v>
      </c>
      <c r="D167" s="179" t="s">
        <v>118</v>
      </c>
      <c r="E167" s="180" t="s">
        <v>386</v>
      </c>
      <c r="F167" s="181" t="s">
        <v>387</v>
      </c>
      <c r="G167" s="182" t="s">
        <v>250</v>
      </c>
      <c r="H167" s="273">
        <v>1</v>
      </c>
      <c r="I167" s="276">
        <v>4860</v>
      </c>
      <c r="J167" s="274">
        <f t="shared" si="30"/>
        <v>4860</v>
      </c>
      <c r="K167" s="181" t="s">
        <v>21</v>
      </c>
      <c r="L167" s="55"/>
      <c r="M167" s="183" t="s">
        <v>21</v>
      </c>
      <c r="N167" s="184" t="s">
        <v>38</v>
      </c>
      <c r="O167" s="36"/>
      <c r="P167" s="185">
        <f t="shared" si="31"/>
        <v>0</v>
      </c>
      <c r="Q167" s="185">
        <v>0</v>
      </c>
      <c r="R167" s="185">
        <f t="shared" si="32"/>
        <v>0</v>
      </c>
      <c r="S167" s="185">
        <v>0</v>
      </c>
      <c r="T167" s="186">
        <f t="shared" si="33"/>
        <v>0</v>
      </c>
      <c r="AR167" s="20" t="s">
        <v>122</v>
      </c>
      <c r="AT167" s="20" t="s">
        <v>118</v>
      </c>
      <c r="AU167" s="20" t="s">
        <v>74</v>
      </c>
      <c r="AY167" s="20" t="s">
        <v>115</v>
      </c>
      <c r="BE167" s="187">
        <f t="shared" si="34"/>
        <v>4860</v>
      </c>
      <c r="BF167" s="187">
        <f t="shared" si="35"/>
        <v>0</v>
      </c>
      <c r="BG167" s="187">
        <f t="shared" si="36"/>
        <v>0</v>
      </c>
      <c r="BH167" s="187">
        <f t="shared" si="37"/>
        <v>0</v>
      </c>
      <c r="BI167" s="187">
        <f t="shared" si="38"/>
        <v>0</v>
      </c>
      <c r="BJ167" s="20" t="s">
        <v>74</v>
      </c>
      <c r="BK167" s="187">
        <f t="shared" si="39"/>
        <v>4860</v>
      </c>
      <c r="BL167" s="20" t="s">
        <v>122</v>
      </c>
      <c r="BM167" s="20" t="s">
        <v>388</v>
      </c>
    </row>
    <row r="168" spans="2:65" s="10" customFormat="1" ht="37.35" customHeight="1">
      <c r="B168" s="162"/>
      <c r="C168" s="163"/>
      <c r="D168" s="176" t="s">
        <v>66</v>
      </c>
      <c r="E168" s="188" t="s">
        <v>389</v>
      </c>
      <c r="F168" s="188" t="s">
        <v>390</v>
      </c>
      <c r="G168" s="163"/>
      <c r="H168" s="163"/>
      <c r="I168" s="276"/>
      <c r="J168" s="189">
        <f>BK168</f>
        <v>187766</v>
      </c>
      <c r="K168" s="163"/>
      <c r="L168" s="168"/>
      <c r="M168" s="169"/>
      <c r="N168" s="170"/>
      <c r="O168" s="170"/>
      <c r="P168" s="171">
        <f>SUM(P169:P191)</f>
        <v>0</v>
      </c>
      <c r="Q168" s="170"/>
      <c r="R168" s="171">
        <f>SUM(R169:R191)</f>
        <v>0</v>
      </c>
      <c r="S168" s="170"/>
      <c r="T168" s="172">
        <f>SUM(T169:T191)</f>
        <v>0</v>
      </c>
      <c r="AR168" s="173" t="s">
        <v>74</v>
      </c>
      <c r="AT168" s="174" t="s">
        <v>66</v>
      </c>
      <c r="AU168" s="174" t="s">
        <v>67</v>
      </c>
      <c r="AY168" s="173" t="s">
        <v>115</v>
      </c>
      <c r="BK168" s="175">
        <f>SUM(BK169:BK191)</f>
        <v>187766</v>
      </c>
    </row>
    <row r="169" spans="2:65" s="1" customFormat="1" ht="22.5" customHeight="1">
      <c r="B169" s="35"/>
      <c r="C169" s="179" t="s">
        <v>391</v>
      </c>
      <c r="D169" s="179" t="s">
        <v>118</v>
      </c>
      <c r="E169" s="180" t="s">
        <v>392</v>
      </c>
      <c r="F169" s="181" t="s">
        <v>393</v>
      </c>
      <c r="G169" s="182" t="s">
        <v>121</v>
      </c>
      <c r="H169" s="273">
        <v>1</v>
      </c>
      <c r="I169" s="276">
        <v>14860</v>
      </c>
      <c r="J169" s="274">
        <f t="shared" ref="J169:J191" si="40">ROUND(I169*H169,2)</f>
        <v>14860</v>
      </c>
      <c r="K169" s="181" t="s">
        <v>21</v>
      </c>
      <c r="L169" s="55"/>
      <c r="M169" s="183" t="s">
        <v>21</v>
      </c>
      <c r="N169" s="184" t="s">
        <v>38</v>
      </c>
      <c r="O169" s="36"/>
      <c r="P169" s="185">
        <f t="shared" ref="P169:P191" si="41">O169*H169</f>
        <v>0</v>
      </c>
      <c r="Q169" s="185">
        <v>0</v>
      </c>
      <c r="R169" s="185">
        <f t="shared" ref="R169:R191" si="42">Q169*H169</f>
        <v>0</v>
      </c>
      <c r="S169" s="185">
        <v>0</v>
      </c>
      <c r="T169" s="186">
        <f t="shared" ref="T169:T191" si="43">S169*H169</f>
        <v>0</v>
      </c>
      <c r="AR169" s="20" t="s">
        <v>122</v>
      </c>
      <c r="AT169" s="20" t="s">
        <v>118</v>
      </c>
      <c r="AU169" s="20" t="s">
        <v>74</v>
      </c>
      <c r="AY169" s="20" t="s">
        <v>115</v>
      </c>
      <c r="BE169" s="187">
        <f t="shared" ref="BE169:BE191" si="44">IF(N169="základní",J169,0)</f>
        <v>14860</v>
      </c>
      <c r="BF169" s="187">
        <f t="shared" ref="BF169:BF191" si="45">IF(N169="snížená",J169,0)</f>
        <v>0</v>
      </c>
      <c r="BG169" s="187">
        <f t="shared" ref="BG169:BG191" si="46">IF(N169="zákl. přenesená",J169,0)</f>
        <v>0</v>
      </c>
      <c r="BH169" s="187">
        <f t="shared" ref="BH169:BH191" si="47">IF(N169="sníž. přenesená",J169,0)</f>
        <v>0</v>
      </c>
      <c r="BI169" s="187">
        <f t="shared" ref="BI169:BI191" si="48">IF(N169="nulová",J169,0)</f>
        <v>0</v>
      </c>
      <c r="BJ169" s="20" t="s">
        <v>74</v>
      </c>
      <c r="BK169" s="187">
        <f t="shared" ref="BK169:BK191" si="49">ROUND(I169*H169,2)</f>
        <v>14860</v>
      </c>
      <c r="BL169" s="20" t="s">
        <v>122</v>
      </c>
      <c r="BM169" s="20" t="s">
        <v>394</v>
      </c>
    </row>
    <row r="170" spans="2:65" s="1" customFormat="1" ht="22.5" customHeight="1">
      <c r="B170" s="35"/>
      <c r="C170" s="179" t="s">
        <v>258</v>
      </c>
      <c r="D170" s="179" t="s">
        <v>118</v>
      </c>
      <c r="E170" s="180" t="s">
        <v>395</v>
      </c>
      <c r="F170" s="181" t="s">
        <v>396</v>
      </c>
      <c r="G170" s="182" t="s">
        <v>121</v>
      </c>
      <c r="H170" s="273">
        <v>1</v>
      </c>
      <c r="I170" s="276">
        <v>897</v>
      </c>
      <c r="J170" s="274">
        <f t="shared" si="40"/>
        <v>897</v>
      </c>
      <c r="K170" s="181" t="s">
        <v>21</v>
      </c>
      <c r="L170" s="55"/>
      <c r="M170" s="183" t="s">
        <v>21</v>
      </c>
      <c r="N170" s="184" t="s">
        <v>38</v>
      </c>
      <c r="O170" s="36"/>
      <c r="P170" s="185">
        <f t="shared" si="41"/>
        <v>0</v>
      </c>
      <c r="Q170" s="185">
        <v>0</v>
      </c>
      <c r="R170" s="185">
        <f t="shared" si="42"/>
        <v>0</v>
      </c>
      <c r="S170" s="185">
        <v>0</v>
      </c>
      <c r="T170" s="186">
        <f t="shared" si="43"/>
        <v>0</v>
      </c>
      <c r="AR170" s="20" t="s">
        <v>122</v>
      </c>
      <c r="AT170" s="20" t="s">
        <v>118</v>
      </c>
      <c r="AU170" s="20" t="s">
        <v>74</v>
      </c>
      <c r="AY170" s="20" t="s">
        <v>115</v>
      </c>
      <c r="BE170" s="187">
        <f t="shared" si="44"/>
        <v>897</v>
      </c>
      <c r="BF170" s="187">
        <f t="shared" si="45"/>
        <v>0</v>
      </c>
      <c r="BG170" s="187">
        <f t="shared" si="46"/>
        <v>0</v>
      </c>
      <c r="BH170" s="187">
        <f t="shared" si="47"/>
        <v>0</v>
      </c>
      <c r="BI170" s="187">
        <f t="shared" si="48"/>
        <v>0</v>
      </c>
      <c r="BJ170" s="20" t="s">
        <v>74</v>
      </c>
      <c r="BK170" s="187">
        <f t="shared" si="49"/>
        <v>897</v>
      </c>
      <c r="BL170" s="20" t="s">
        <v>122</v>
      </c>
      <c r="BM170" s="20" t="s">
        <v>397</v>
      </c>
    </row>
    <row r="171" spans="2:65" s="1" customFormat="1" ht="22.5" customHeight="1">
      <c r="B171" s="35"/>
      <c r="C171" s="179" t="s">
        <v>398</v>
      </c>
      <c r="D171" s="179" t="s">
        <v>118</v>
      </c>
      <c r="E171" s="180" t="s">
        <v>399</v>
      </c>
      <c r="F171" s="181" t="s">
        <v>400</v>
      </c>
      <c r="G171" s="182" t="s">
        <v>121</v>
      </c>
      <c r="H171" s="273">
        <v>1</v>
      </c>
      <c r="I171" s="276">
        <v>768</v>
      </c>
      <c r="J171" s="274">
        <f t="shared" si="40"/>
        <v>768</v>
      </c>
      <c r="K171" s="181" t="s">
        <v>21</v>
      </c>
      <c r="L171" s="55"/>
      <c r="M171" s="183" t="s">
        <v>21</v>
      </c>
      <c r="N171" s="184" t="s">
        <v>38</v>
      </c>
      <c r="O171" s="36"/>
      <c r="P171" s="185">
        <f t="shared" si="41"/>
        <v>0</v>
      </c>
      <c r="Q171" s="185">
        <v>0</v>
      </c>
      <c r="R171" s="185">
        <f t="shared" si="42"/>
        <v>0</v>
      </c>
      <c r="S171" s="185">
        <v>0</v>
      </c>
      <c r="T171" s="186">
        <f t="shared" si="43"/>
        <v>0</v>
      </c>
      <c r="AR171" s="20" t="s">
        <v>122</v>
      </c>
      <c r="AT171" s="20" t="s">
        <v>118</v>
      </c>
      <c r="AU171" s="20" t="s">
        <v>74</v>
      </c>
      <c r="AY171" s="20" t="s">
        <v>115</v>
      </c>
      <c r="BE171" s="187">
        <f t="shared" si="44"/>
        <v>768</v>
      </c>
      <c r="BF171" s="187">
        <f t="shared" si="45"/>
        <v>0</v>
      </c>
      <c r="BG171" s="187">
        <f t="shared" si="46"/>
        <v>0</v>
      </c>
      <c r="BH171" s="187">
        <f t="shared" si="47"/>
        <v>0</v>
      </c>
      <c r="BI171" s="187">
        <f t="shared" si="48"/>
        <v>0</v>
      </c>
      <c r="BJ171" s="20" t="s">
        <v>74</v>
      </c>
      <c r="BK171" s="187">
        <f t="shared" si="49"/>
        <v>768</v>
      </c>
      <c r="BL171" s="20" t="s">
        <v>122</v>
      </c>
      <c r="BM171" s="20" t="s">
        <v>401</v>
      </c>
    </row>
    <row r="172" spans="2:65" s="1" customFormat="1" ht="22.5" customHeight="1">
      <c r="B172" s="35"/>
      <c r="C172" s="179" t="s">
        <v>262</v>
      </c>
      <c r="D172" s="179" t="s">
        <v>118</v>
      </c>
      <c r="E172" s="180" t="s">
        <v>402</v>
      </c>
      <c r="F172" s="181" t="s">
        <v>403</v>
      </c>
      <c r="G172" s="182" t="s">
        <v>121</v>
      </c>
      <c r="H172" s="273">
        <v>1</v>
      </c>
      <c r="I172" s="276">
        <v>1786</v>
      </c>
      <c r="J172" s="274">
        <f t="shared" si="40"/>
        <v>1786</v>
      </c>
      <c r="K172" s="181" t="s">
        <v>21</v>
      </c>
      <c r="L172" s="55"/>
      <c r="M172" s="183" t="s">
        <v>21</v>
      </c>
      <c r="N172" s="184" t="s">
        <v>38</v>
      </c>
      <c r="O172" s="36"/>
      <c r="P172" s="185">
        <f t="shared" si="41"/>
        <v>0</v>
      </c>
      <c r="Q172" s="185">
        <v>0</v>
      </c>
      <c r="R172" s="185">
        <f t="shared" si="42"/>
        <v>0</v>
      </c>
      <c r="S172" s="185">
        <v>0</v>
      </c>
      <c r="T172" s="186">
        <f t="shared" si="43"/>
        <v>0</v>
      </c>
      <c r="AR172" s="20" t="s">
        <v>122</v>
      </c>
      <c r="AT172" s="20" t="s">
        <v>118</v>
      </c>
      <c r="AU172" s="20" t="s">
        <v>74</v>
      </c>
      <c r="AY172" s="20" t="s">
        <v>115</v>
      </c>
      <c r="BE172" s="187">
        <f t="shared" si="44"/>
        <v>1786</v>
      </c>
      <c r="BF172" s="187">
        <f t="shared" si="45"/>
        <v>0</v>
      </c>
      <c r="BG172" s="187">
        <f t="shared" si="46"/>
        <v>0</v>
      </c>
      <c r="BH172" s="187">
        <f t="shared" si="47"/>
        <v>0</v>
      </c>
      <c r="BI172" s="187">
        <f t="shared" si="48"/>
        <v>0</v>
      </c>
      <c r="BJ172" s="20" t="s">
        <v>74</v>
      </c>
      <c r="BK172" s="187">
        <f t="shared" si="49"/>
        <v>1786</v>
      </c>
      <c r="BL172" s="20" t="s">
        <v>122</v>
      </c>
      <c r="BM172" s="20" t="s">
        <v>404</v>
      </c>
    </row>
    <row r="173" spans="2:65" s="1" customFormat="1" ht="22.5" customHeight="1">
      <c r="B173" s="35"/>
      <c r="C173" s="179" t="s">
        <v>405</v>
      </c>
      <c r="D173" s="179" t="s">
        <v>118</v>
      </c>
      <c r="E173" s="180" t="s">
        <v>406</v>
      </c>
      <c r="F173" s="181" t="s">
        <v>407</v>
      </c>
      <c r="G173" s="182" t="s">
        <v>121</v>
      </c>
      <c r="H173" s="273">
        <v>3</v>
      </c>
      <c r="I173" s="276">
        <v>2468</v>
      </c>
      <c r="J173" s="274">
        <f t="shared" si="40"/>
        <v>7404</v>
      </c>
      <c r="K173" s="181" t="s">
        <v>21</v>
      </c>
      <c r="L173" s="55"/>
      <c r="M173" s="183" t="s">
        <v>21</v>
      </c>
      <c r="N173" s="184" t="s">
        <v>38</v>
      </c>
      <c r="O173" s="36"/>
      <c r="P173" s="185">
        <f t="shared" si="41"/>
        <v>0</v>
      </c>
      <c r="Q173" s="185">
        <v>0</v>
      </c>
      <c r="R173" s="185">
        <f t="shared" si="42"/>
        <v>0</v>
      </c>
      <c r="S173" s="185">
        <v>0</v>
      </c>
      <c r="T173" s="186">
        <f t="shared" si="43"/>
        <v>0</v>
      </c>
      <c r="AR173" s="20" t="s">
        <v>122</v>
      </c>
      <c r="AT173" s="20" t="s">
        <v>118</v>
      </c>
      <c r="AU173" s="20" t="s">
        <v>74</v>
      </c>
      <c r="AY173" s="20" t="s">
        <v>115</v>
      </c>
      <c r="BE173" s="187">
        <f t="shared" si="44"/>
        <v>7404</v>
      </c>
      <c r="BF173" s="187">
        <f t="shared" si="45"/>
        <v>0</v>
      </c>
      <c r="BG173" s="187">
        <f t="shared" si="46"/>
        <v>0</v>
      </c>
      <c r="BH173" s="187">
        <f t="shared" si="47"/>
        <v>0</v>
      </c>
      <c r="BI173" s="187">
        <f t="shared" si="48"/>
        <v>0</v>
      </c>
      <c r="BJ173" s="20" t="s">
        <v>74</v>
      </c>
      <c r="BK173" s="187">
        <f t="shared" si="49"/>
        <v>7404</v>
      </c>
      <c r="BL173" s="20" t="s">
        <v>122</v>
      </c>
      <c r="BM173" s="20" t="s">
        <v>408</v>
      </c>
    </row>
    <row r="174" spans="2:65" s="1" customFormat="1" ht="22.5" customHeight="1">
      <c r="B174" s="35"/>
      <c r="C174" s="179" t="s">
        <v>265</v>
      </c>
      <c r="D174" s="179" t="s">
        <v>118</v>
      </c>
      <c r="E174" s="180" t="s">
        <v>409</v>
      </c>
      <c r="F174" s="181" t="s">
        <v>410</v>
      </c>
      <c r="G174" s="182" t="s">
        <v>121</v>
      </c>
      <c r="H174" s="273">
        <v>1</v>
      </c>
      <c r="I174" s="276">
        <v>762</v>
      </c>
      <c r="J174" s="274">
        <f t="shared" si="40"/>
        <v>762</v>
      </c>
      <c r="K174" s="181" t="s">
        <v>21</v>
      </c>
      <c r="L174" s="55"/>
      <c r="M174" s="183" t="s">
        <v>21</v>
      </c>
      <c r="N174" s="184" t="s">
        <v>38</v>
      </c>
      <c r="O174" s="36"/>
      <c r="P174" s="185">
        <f t="shared" si="41"/>
        <v>0</v>
      </c>
      <c r="Q174" s="185">
        <v>0</v>
      </c>
      <c r="R174" s="185">
        <f t="shared" si="42"/>
        <v>0</v>
      </c>
      <c r="S174" s="185">
        <v>0</v>
      </c>
      <c r="T174" s="186">
        <f t="shared" si="43"/>
        <v>0</v>
      </c>
      <c r="AR174" s="20" t="s">
        <v>122</v>
      </c>
      <c r="AT174" s="20" t="s">
        <v>118</v>
      </c>
      <c r="AU174" s="20" t="s">
        <v>74</v>
      </c>
      <c r="AY174" s="20" t="s">
        <v>115</v>
      </c>
      <c r="BE174" s="187">
        <f t="shared" si="44"/>
        <v>762</v>
      </c>
      <c r="BF174" s="187">
        <f t="shared" si="45"/>
        <v>0</v>
      </c>
      <c r="BG174" s="187">
        <f t="shared" si="46"/>
        <v>0</v>
      </c>
      <c r="BH174" s="187">
        <f t="shared" si="47"/>
        <v>0</v>
      </c>
      <c r="BI174" s="187">
        <f t="shared" si="48"/>
        <v>0</v>
      </c>
      <c r="BJ174" s="20" t="s">
        <v>74</v>
      </c>
      <c r="BK174" s="187">
        <f t="shared" si="49"/>
        <v>762</v>
      </c>
      <c r="BL174" s="20" t="s">
        <v>122</v>
      </c>
      <c r="BM174" s="20" t="s">
        <v>411</v>
      </c>
    </row>
    <row r="175" spans="2:65" s="1" customFormat="1" ht="22.5" customHeight="1">
      <c r="B175" s="35"/>
      <c r="C175" s="179" t="s">
        <v>412</v>
      </c>
      <c r="D175" s="179" t="s">
        <v>118</v>
      </c>
      <c r="E175" s="180" t="s">
        <v>413</v>
      </c>
      <c r="F175" s="181" t="s">
        <v>414</v>
      </c>
      <c r="G175" s="182" t="s">
        <v>121</v>
      </c>
      <c r="H175" s="273">
        <v>1</v>
      </c>
      <c r="I175" s="276">
        <v>546</v>
      </c>
      <c r="J175" s="274">
        <f t="shared" si="40"/>
        <v>546</v>
      </c>
      <c r="K175" s="181" t="s">
        <v>21</v>
      </c>
      <c r="L175" s="55"/>
      <c r="M175" s="183" t="s">
        <v>21</v>
      </c>
      <c r="N175" s="184" t="s">
        <v>38</v>
      </c>
      <c r="O175" s="36"/>
      <c r="P175" s="185">
        <f t="shared" si="41"/>
        <v>0</v>
      </c>
      <c r="Q175" s="185">
        <v>0</v>
      </c>
      <c r="R175" s="185">
        <f t="shared" si="42"/>
        <v>0</v>
      </c>
      <c r="S175" s="185">
        <v>0</v>
      </c>
      <c r="T175" s="186">
        <f t="shared" si="43"/>
        <v>0</v>
      </c>
      <c r="AR175" s="20" t="s">
        <v>122</v>
      </c>
      <c r="AT175" s="20" t="s">
        <v>118</v>
      </c>
      <c r="AU175" s="20" t="s">
        <v>74</v>
      </c>
      <c r="AY175" s="20" t="s">
        <v>115</v>
      </c>
      <c r="BE175" s="187">
        <f t="shared" si="44"/>
        <v>546</v>
      </c>
      <c r="BF175" s="187">
        <f t="shared" si="45"/>
        <v>0</v>
      </c>
      <c r="BG175" s="187">
        <f t="shared" si="46"/>
        <v>0</v>
      </c>
      <c r="BH175" s="187">
        <f t="shared" si="47"/>
        <v>0</v>
      </c>
      <c r="BI175" s="187">
        <f t="shared" si="48"/>
        <v>0</v>
      </c>
      <c r="BJ175" s="20" t="s">
        <v>74</v>
      </c>
      <c r="BK175" s="187">
        <f t="shared" si="49"/>
        <v>546</v>
      </c>
      <c r="BL175" s="20" t="s">
        <v>122</v>
      </c>
      <c r="BM175" s="20" t="s">
        <v>415</v>
      </c>
    </row>
    <row r="176" spans="2:65" s="1" customFormat="1" ht="22.5" customHeight="1">
      <c r="B176" s="35"/>
      <c r="C176" s="179" t="s">
        <v>271</v>
      </c>
      <c r="D176" s="179" t="s">
        <v>118</v>
      </c>
      <c r="E176" s="180" t="s">
        <v>416</v>
      </c>
      <c r="F176" s="181" t="s">
        <v>417</v>
      </c>
      <c r="G176" s="182" t="s">
        <v>121</v>
      </c>
      <c r="H176" s="273">
        <v>1</v>
      </c>
      <c r="I176" s="276">
        <v>873</v>
      </c>
      <c r="J176" s="274">
        <f t="shared" si="40"/>
        <v>873</v>
      </c>
      <c r="K176" s="181" t="s">
        <v>21</v>
      </c>
      <c r="L176" s="55"/>
      <c r="M176" s="183" t="s">
        <v>21</v>
      </c>
      <c r="N176" s="184" t="s">
        <v>38</v>
      </c>
      <c r="O176" s="36"/>
      <c r="P176" s="185">
        <f t="shared" si="41"/>
        <v>0</v>
      </c>
      <c r="Q176" s="185">
        <v>0</v>
      </c>
      <c r="R176" s="185">
        <f t="shared" si="42"/>
        <v>0</v>
      </c>
      <c r="S176" s="185">
        <v>0</v>
      </c>
      <c r="T176" s="186">
        <f t="shared" si="43"/>
        <v>0</v>
      </c>
      <c r="AR176" s="20" t="s">
        <v>122</v>
      </c>
      <c r="AT176" s="20" t="s">
        <v>118</v>
      </c>
      <c r="AU176" s="20" t="s">
        <v>74</v>
      </c>
      <c r="AY176" s="20" t="s">
        <v>115</v>
      </c>
      <c r="BE176" s="187">
        <f t="shared" si="44"/>
        <v>873</v>
      </c>
      <c r="BF176" s="187">
        <f t="shared" si="45"/>
        <v>0</v>
      </c>
      <c r="BG176" s="187">
        <f t="shared" si="46"/>
        <v>0</v>
      </c>
      <c r="BH176" s="187">
        <f t="shared" si="47"/>
        <v>0</v>
      </c>
      <c r="BI176" s="187">
        <f t="shared" si="48"/>
        <v>0</v>
      </c>
      <c r="BJ176" s="20" t="s">
        <v>74</v>
      </c>
      <c r="BK176" s="187">
        <f t="shared" si="49"/>
        <v>873</v>
      </c>
      <c r="BL176" s="20" t="s">
        <v>122</v>
      </c>
      <c r="BM176" s="20" t="s">
        <v>418</v>
      </c>
    </row>
    <row r="177" spans="2:65" s="1" customFormat="1" ht="22.5" customHeight="1">
      <c r="B177" s="35"/>
      <c r="C177" s="179" t="s">
        <v>419</v>
      </c>
      <c r="D177" s="179" t="s">
        <v>118</v>
      </c>
      <c r="E177" s="180" t="s">
        <v>420</v>
      </c>
      <c r="F177" s="181" t="s">
        <v>421</v>
      </c>
      <c r="G177" s="182" t="s">
        <v>121</v>
      </c>
      <c r="H177" s="273">
        <v>10</v>
      </c>
      <c r="I177" s="276">
        <v>1684</v>
      </c>
      <c r="J177" s="274">
        <f t="shared" si="40"/>
        <v>16840</v>
      </c>
      <c r="K177" s="181" t="s">
        <v>21</v>
      </c>
      <c r="L177" s="55"/>
      <c r="M177" s="183" t="s">
        <v>21</v>
      </c>
      <c r="N177" s="184" t="s">
        <v>38</v>
      </c>
      <c r="O177" s="36"/>
      <c r="P177" s="185">
        <f t="shared" si="41"/>
        <v>0</v>
      </c>
      <c r="Q177" s="185">
        <v>0</v>
      </c>
      <c r="R177" s="185">
        <f t="shared" si="42"/>
        <v>0</v>
      </c>
      <c r="S177" s="185">
        <v>0</v>
      </c>
      <c r="T177" s="186">
        <f t="shared" si="43"/>
        <v>0</v>
      </c>
      <c r="AR177" s="20" t="s">
        <v>122</v>
      </c>
      <c r="AT177" s="20" t="s">
        <v>118</v>
      </c>
      <c r="AU177" s="20" t="s">
        <v>74</v>
      </c>
      <c r="AY177" s="20" t="s">
        <v>115</v>
      </c>
      <c r="BE177" s="187">
        <f t="shared" si="44"/>
        <v>16840</v>
      </c>
      <c r="BF177" s="187">
        <f t="shared" si="45"/>
        <v>0</v>
      </c>
      <c r="BG177" s="187">
        <f t="shared" si="46"/>
        <v>0</v>
      </c>
      <c r="BH177" s="187">
        <f t="shared" si="47"/>
        <v>0</v>
      </c>
      <c r="BI177" s="187">
        <f t="shared" si="48"/>
        <v>0</v>
      </c>
      <c r="BJ177" s="20" t="s">
        <v>74</v>
      </c>
      <c r="BK177" s="187">
        <f t="shared" si="49"/>
        <v>16840</v>
      </c>
      <c r="BL177" s="20" t="s">
        <v>122</v>
      </c>
      <c r="BM177" s="20" t="s">
        <v>422</v>
      </c>
    </row>
    <row r="178" spans="2:65" s="1" customFormat="1" ht="22.5" customHeight="1">
      <c r="B178" s="35"/>
      <c r="C178" s="179" t="s">
        <v>274</v>
      </c>
      <c r="D178" s="179" t="s">
        <v>118</v>
      </c>
      <c r="E178" s="180" t="s">
        <v>423</v>
      </c>
      <c r="F178" s="181" t="s">
        <v>424</v>
      </c>
      <c r="G178" s="182" t="s">
        <v>121</v>
      </c>
      <c r="H178" s="273">
        <v>1</v>
      </c>
      <c r="I178" s="276">
        <v>3648</v>
      </c>
      <c r="J178" s="274">
        <f t="shared" si="40"/>
        <v>3648</v>
      </c>
      <c r="K178" s="181" t="s">
        <v>21</v>
      </c>
      <c r="L178" s="55"/>
      <c r="M178" s="183" t="s">
        <v>21</v>
      </c>
      <c r="N178" s="184" t="s">
        <v>38</v>
      </c>
      <c r="O178" s="36"/>
      <c r="P178" s="185">
        <f t="shared" si="41"/>
        <v>0</v>
      </c>
      <c r="Q178" s="185">
        <v>0</v>
      </c>
      <c r="R178" s="185">
        <f t="shared" si="42"/>
        <v>0</v>
      </c>
      <c r="S178" s="185">
        <v>0</v>
      </c>
      <c r="T178" s="186">
        <f t="shared" si="43"/>
        <v>0</v>
      </c>
      <c r="AR178" s="20" t="s">
        <v>122</v>
      </c>
      <c r="AT178" s="20" t="s">
        <v>118</v>
      </c>
      <c r="AU178" s="20" t="s">
        <v>74</v>
      </c>
      <c r="AY178" s="20" t="s">
        <v>115</v>
      </c>
      <c r="BE178" s="187">
        <f t="shared" si="44"/>
        <v>3648</v>
      </c>
      <c r="BF178" s="187">
        <f t="shared" si="45"/>
        <v>0</v>
      </c>
      <c r="BG178" s="187">
        <f t="shared" si="46"/>
        <v>0</v>
      </c>
      <c r="BH178" s="187">
        <f t="shared" si="47"/>
        <v>0</v>
      </c>
      <c r="BI178" s="187">
        <f t="shared" si="48"/>
        <v>0</v>
      </c>
      <c r="BJ178" s="20" t="s">
        <v>74</v>
      </c>
      <c r="BK178" s="187">
        <f t="shared" si="49"/>
        <v>3648</v>
      </c>
      <c r="BL178" s="20" t="s">
        <v>122</v>
      </c>
      <c r="BM178" s="20" t="s">
        <v>425</v>
      </c>
    </row>
    <row r="179" spans="2:65" s="1" customFormat="1" ht="22.5" customHeight="1">
      <c r="B179" s="35"/>
      <c r="C179" s="179" t="s">
        <v>426</v>
      </c>
      <c r="D179" s="179" t="s">
        <v>118</v>
      </c>
      <c r="E179" s="180" t="s">
        <v>427</v>
      </c>
      <c r="F179" s="181" t="s">
        <v>428</v>
      </c>
      <c r="G179" s="182" t="s">
        <v>121</v>
      </c>
      <c r="H179" s="273">
        <v>1</v>
      </c>
      <c r="I179" s="276">
        <v>2486</v>
      </c>
      <c r="J179" s="274">
        <f t="shared" si="40"/>
        <v>2486</v>
      </c>
      <c r="K179" s="181" t="s">
        <v>21</v>
      </c>
      <c r="L179" s="55"/>
      <c r="M179" s="183" t="s">
        <v>21</v>
      </c>
      <c r="N179" s="184" t="s">
        <v>38</v>
      </c>
      <c r="O179" s="36"/>
      <c r="P179" s="185">
        <f t="shared" si="41"/>
        <v>0</v>
      </c>
      <c r="Q179" s="185">
        <v>0</v>
      </c>
      <c r="R179" s="185">
        <f t="shared" si="42"/>
        <v>0</v>
      </c>
      <c r="S179" s="185">
        <v>0</v>
      </c>
      <c r="T179" s="186">
        <f t="shared" si="43"/>
        <v>0</v>
      </c>
      <c r="AR179" s="20" t="s">
        <v>122</v>
      </c>
      <c r="AT179" s="20" t="s">
        <v>118</v>
      </c>
      <c r="AU179" s="20" t="s">
        <v>74</v>
      </c>
      <c r="AY179" s="20" t="s">
        <v>115</v>
      </c>
      <c r="BE179" s="187">
        <f t="shared" si="44"/>
        <v>2486</v>
      </c>
      <c r="BF179" s="187">
        <f t="shared" si="45"/>
        <v>0</v>
      </c>
      <c r="BG179" s="187">
        <f t="shared" si="46"/>
        <v>0</v>
      </c>
      <c r="BH179" s="187">
        <f t="shared" si="47"/>
        <v>0</v>
      </c>
      <c r="BI179" s="187">
        <f t="shared" si="48"/>
        <v>0</v>
      </c>
      <c r="BJ179" s="20" t="s">
        <v>74</v>
      </c>
      <c r="BK179" s="187">
        <f t="shared" si="49"/>
        <v>2486</v>
      </c>
      <c r="BL179" s="20" t="s">
        <v>122</v>
      </c>
      <c r="BM179" s="20" t="s">
        <v>429</v>
      </c>
    </row>
    <row r="180" spans="2:65" s="1" customFormat="1" ht="22.5" customHeight="1">
      <c r="B180" s="35"/>
      <c r="C180" s="179" t="s">
        <v>278</v>
      </c>
      <c r="D180" s="179" t="s">
        <v>118</v>
      </c>
      <c r="E180" s="180" t="s">
        <v>430</v>
      </c>
      <c r="F180" s="181" t="s">
        <v>431</v>
      </c>
      <c r="G180" s="182" t="s">
        <v>121</v>
      </c>
      <c r="H180" s="273">
        <v>1</v>
      </c>
      <c r="I180" s="276">
        <v>18547</v>
      </c>
      <c r="J180" s="274">
        <f t="shared" si="40"/>
        <v>18547</v>
      </c>
      <c r="K180" s="181" t="s">
        <v>21</v>
      </c>
      <c r="L180" s="55"/>
      <c r="M180" s="183" t="s">
        <v>21</v>
      </c>
      <c r="N180" s="184" t="s">
        <v>38</v>
      </c>
      <c r="O180" s="36"/>
      <c r="P180" s="185">
        <f t="shared" si="41"/>
        <v>0</v>
      </c>
      <c r="Q180" s="185">
        <v>0</v>
      </c>
      <c r="R180" s="185">
        <f t="shared" si="42"/>
        <v>0</v>
      </c>
      <c r="S180" s="185">
        <v>0</v>
      </c>
      <c r="T180" s="186">
        <f t="shared" si="43"/>
        <v>0</v>
      </c>
      <c r="AR180" s="20" t="s">
        <v>122</v>
      </c>
      <c r="AT180" s="20" t="s">
        <v>118</v>
      </c>
      <c r="AU180" s="20" t="s">
        <v>74</v>
      </c>
      <c r="AY180" s="20" t="s">
        <v>115</v>
      </c>
      <c r="BE180" s="187">
        <f t="shared" si="44"/>
        <v>18547</v>
      </c>
      <c r="BF180" s="187">
        <f t="shared" si="45"/>
        <v>0</v>
      </c>
      <c r="BG180" s="187">
        <f t="shared" si="46"/>
        <v>0</v>
      </c>
      <c r="BH180" s="187">
        <f t="shared" si="47"/>
        <v>0</v>
      </c>
      <c r="BI180" s="187">
        <f t="shared" si="48"/>
        <v>0</v>
      </c>
      <c r="BJ180" s="20" t="s">
        <v>74</v>
      </c>
      <c r="BK180" s="187">
        <f t="shared" si="49"/>
        <v>18547</v>
      </c>
      <c r="BL180" s="20" t="s">
        <v>122</v>
      </c>
      <c r="BM180" s="20" t="s">
        <v>432</v>
      </c>
    </row>
    <row r="181" spans="2:65" s="1" customFormat="1" ht="22.5" customHeight="1">
      <c r="B181" s="35"/>
      <c r="C181" s="179" t="s">
        <v>433</v>
      </c>
      <c r="D181" s="179" t="s">
        <v>118</v>
      </c>
      <c r="E181" s="180" t="s">
        <v>416</v>
      </c>
      <c r="F181" s="181" t="s">
        <v>417</v>
      </c>
      <c r="G181" s="182" t="s">
        <v>121</v>
      </c>
      <c r="H181" s="273">
        <v>1</v>
      </c>
      <c r="I181" s="276">
        <v>873</v>
      </c>
      <c r="J181" s="274">
        <f t="shared" si="40"/>
        <v>873</v>
      </c>
      <c r="K181" s="181" t="s">
        <v>21</v>
      </c>
      <c r="L181" s="55"/>
      <c r="M181" s="183" t="s">
        <v>21</v>
      </c>
      <c r="N181" s="184" t="s">
        <v>38</v>
      </c>
      <c r="O181" s="36"/>
      <c r="P181" s="185">
        <f t="shared" si="41"/>
        <v>0</v>
      </c>
      <c r="Q181" s="185">
        <v>0</v>
      </c>
      <c r="R181" s="185">
        <f t="shared" si="42"/>
        <v>0</v>
      </c>
      <c r="S181" s="185">
        <v>0</v>
      </c>
      <c r="T181" s="186">
        <f t="shared" si="43"/>
        <v>0</v>
      </c>
      <c r="AR181" s="20" t="s">
        <v>122</v>
      </c>
      <c r="AT181" s="20" t="s">
        <v>118</v>
      </c>
      <c r="AU181" s="20" t="s">
        <v>74</v>
      </c>
      <c r="AY181" s="20" t="s">
        <v>115</v>
      </c>
      <c r="BE181" s="187">
        <f t="shared" si="44"/>
        <v>873</v>
      </c>
      <c r="BF181" s="187">
        <f t="shared" si="45"/>
        <v>0</v>
      </c>
      <c r="BG181" s="187">
        <f t="shared" si="46"/>
        <v>0</v>
      </c>
      <c r="BH181" s="187">
        <f t="shared" si="47"/>
        <v>0</v>
      </c>
      <c r="BI181" s="187">
        <f t="shared" si="48"/>
        <v>0</v>
      </c>
      <c r="BJ181" s="20" t="s">
        <v>74</v>
      </c>
      <c r="BK181" s="187">
        <f t="shared" si="49"/>
        <v>873</v>
      </c>
      <c r="BL181" s="20" t="s">
        <v>122</v>
      </c>
      <c r="BM181" s="20" t="s">
        <v>434</v>
      </c>
    </row>
    <row r="182" spans="2:65" s="1" customFormat="1" ht="22.5" customHeight="1">
      <c r="B182" s="35"/>
      <c r="C182" s="179" t="s">
        <v>281</v>
      </c>
      <c r="D182" s="179" t="s">
        <v>118</v>
      </c>
      <c r="E182" s="180" t="s">
        <v>435</v>
      </c>
      <c r="F182" s="181" t="s">
        <v>436</v>
      </c>
      <c r="G182" s="182" t="s">
        <v>149</v>
      </c>
      <c r="H182" s="273">
        <v>340</v>
      </c>
      <c r="I182" s="276">
        <v>27.4</v>
      </c>
      <c r="J182" s="274">
        <f t="shared" si="40"/>
        <v>9316</v>
      </c>
      <c r="K182" s="181" t="s">
        <v>21</v>
      </c>
      <c r="L182" s="55"/>
      <c r="M182" s="183" t="s">
        <v>21</v>
      </c>
      <c r="N182" s="184" t="s">
        <v>38</v>
      </c>
      <c r="O182" s="36"/>
      <c r="P182" s="185">
        <f t="shared" si="41"/>
        <v>0</v>
      </c>
      <c r="Q182" s="185">
        <v>0</v>
      </c>
      <c r="R182" s="185">
        <f t="shared" si="42"/>
        <v>0</v>
      </c>
      <c r="S182" s="185">
        <v>0</v>
      </c>
      <c r="T182" s="186">
        <f t="shared" si="43"/>
        <v>0</v>
      </c>
      <c r="AR182" s="20" t="s">
        <v>122</v>
      </c>
      <c r="AT182" s="20" t="s">
        <v>118</v>
      </c>
      <c r="AU182" s="20" t="s">
        <v>74</v>
      </c>
      <c r="AY182" s="20" t="s">
        <v>115</v>
      </c>
      <c r="BE182" s="187">
        <f t="shared" si="44"/>
        <v>9316</v>
      </c>
      <c r="BF182" s="187">
        <f t="shared" si="45"/>
        <v>0</v>
      </c>
      <c r="BG182" s="187">
        <f t="shared" si="46"/>
        <v>0</v>
      </c>
      <c r="BH182" s="187">
        <f t="shared" si="47"/>
        <v>0</v>
      </c>
      <c r="BI182" s="187">
        <f t="shared" si="48"/>
        <v>0</v>
      </c>
      <c r="BJ182" s="20" t="s">
        <v>74</v>
      </c>
      <c r="BK182" s="187">
        <f t="shared" si="49"/>
        <v>9316</v>
      </c>
      <c r="BL182" s="20" t="s">
        <v>122</v>
      </c>
      <c r="BM182" s="20" t="s">
        <v>437</v>
      </c>
    </row>
    <row r="183" spans="2:65" s="1" customFormat="1" ht="22.5" customHeight="1">
      <c r="B183" s="35"/>
      <c r="C183" s="179" t="s">
        <v>438</v>
      </c>
      <c r="D183" s="179" t="s">
        <v>118</v>
      </c>
      <c r="E183" s="180" t="s">
        <v>439</v>
      </c>
      <c r="F183" s="181" t="s">
        <v>440</v>
      </c>
      <c r="G183" s="182" t="s">
        <v>121</v>
      </c>
      <c r="H183" s="273">
        <v>1</v>
      </c>
      <c r="I183" s="276">
        <v>587</v>
      </c>
      <c r="J183" s="274">
        <f t="shared" si="40"/>
        <v>587</v>
      </c>
      <c r="K183" s="181" t="s">
        <v>21</v>
      </c>
      <c r="L183" s="55"/>
      <c r="M183" s="183" t="s">
        <v>21</v>
      </c>
      <c r="N183" s="184" t="s">
        <v>38</v>
      </c>
      <c r="O183" s="36"/>
      <c r="P183" s="185">
        <f t="shared" si="41"/>
        <v>0</v>
      </c>
      <c r="Q183" s="185">
        <v>0</v>
      </c>
      <c r="R183" s="185">
        <f t="shared" si="42"/>
        <v>0</v>
      </c>
      <c r="S183" s="185">
        <v>0</v>
      </c>
      <c r="T183" s="186">
        <f t="shared" si="43"/>
        <v>0</v>
      </c>
      <c r="AR183" s="20" t="s">
        <v>122</v>
      </c>
      <c r="AT183" s="20" t="s">
        <v>118</v>
      </c>
      <c r="AU183" s="20" t="s">
        <v>74</v>
      </c>
      <c r="AY183" s="20" t="s">
        <v>115</v>
      </c>
      <c r="BE183" s="187">
        <f t="shared" si="44"/>
        <v>587</v>
      </c>
      <c r="BF183" s="187">
        <f t="shared" si="45"/>
        <v>0</v>
      </c>
      <c r="BG183" s="187">
        <f t="shared" si="46"/>
        <v>0</v>
      </c>
      <c r="BH183" s="187">
        <f t="shared" si="47"/>
        <v>0</v>
      </c>
      <c r="BI183" s="187">
        <f t="shared" si="48"/>
        <v>0</v>
      </c>
      <c r="BJ183" s="20" t="s">
        <v>74</v>
      </c>
      <c r="BK183" s="187">
        <f t="shared" si="49"/>
        <v>587</v>
      </c>
      <c r="BL183" s="20" t="s">
        <v>122</v>
      </c>
      <c r="BM183" s="20" t="s">
        <v>441</v>
      </c>
    </row>
    <row r="184" spans="2:65" s="1" customFormat="1" ht="22.5" customHeight="1">
      <c r="B184" s="35"/>
      <c r="C184" s="179" t="s">
        <v>285</v>
      </c>
      <c r="D184" s="179" t="s">
        <v>118</v>
      </c>
      <c r="E184" s="180" t="s">
        <v>442</v>
      </c>
      <c r="F184" s="181" t="s">
        <v>443</v>
      </c>
      <c r="G184" s="182" t="s">
        <v>121</v>
      </c>
      <c r="H184" s="273">
        <v>1</v>
      </c>
      <c r="I184" s="276">
        <v>4985</v>
      </c>
      <c r="J184" s="274">
        <f t="shared" si="40"/>
        <v>4985</v>
      </c>
      <c r="K184" s="181" t="s">
        <v>21</v>
      </c>
      <c r="L184" s="55"/>
      <c r="M184" s="183" t="s">
        <v>21</v>
      </c>
      <c r="N184" s="184" t="s">
        <v>38</v>
      </c>
      <c r="O184" s="36"/>
      <c r="P184" s="185">
        <f t="shared" si="41"/>
        <v>0</v>
      </c>
      <c r="Q184" s="185">
        <v>0</v>
      </c>
      <c r="R184" s="185">
        <f t="shared" si="42"/>
        <v>0</v>
      </c>
      <c r="S184" s="185">
        <v>0</v>
      </c>
      <c r="T184" s="186">
        <f t="shared" si="43"/>
        <v>0</v>
      </c>
      <c r="AR184" s="20" t="s">
        <v>122</v>
      </c>
      <c r="AT184" s="20" t="s">
        <v>118</v>
      </c>
      <c r="AU184" s="20" t="s">
        <v>74</v>
      </c>
      <c r="AY184" s="20" t="s">
        <v>115</v>
      </c>
      <c r="BE184" s="187">
        <f t="shared" si="44"/>
        <v>4985</v>
      </c>
      <c r="BF184" s="187">
        <f t="shared" si="45"/>
        <v>0</v>
      </c>
      <c r="BG184" s="187">
        <f t="shared" si="46"/>
        <v>0</v>
      </c>
      <c r="BH184" s="187">
        <f t="shared" si="47"/>
        <v>0</v>
      </c>
      <c r="BI184" s="187">
        <f t="shared" si="48"/>
        <v>0</v>
      </c>
      <c r="BJ184" s="20" t="s">
        <v>74</v>
      </c>
      <c r="BK184" s="187">
        <f t="shared" si="49"/>
        <v>4985</v>
      </c>
      <c r="BL184" s="20" t="s">
        <v>122</v>
      </c>
      <c r="BM184" s="20" t="s">
        <v>444</v>
      </c>
    </row>
    <row r="185" spans="2:65" s="1" customFormat="1" ht="22.5" customHeight="1">
      <c r="B185" s="35"/>
      <c r="C185" s="179" t="s">
        <v>445</v>
      </c>
      <c r="D185" s="179" t="s">
        <v>118</v>
      </c>
      <c r="E185" s="180" t="s">
        <v>446</v>
      </c>
      <c r="F185" s="181" t="s">
        <v>447</v>
      </c>
      <c r="G185" s="182" t="s">
        <v>149</v>
      </c>
      <c r="H185" s="273">
        <v>240</v>
      </c>
      <c r="I185" s="276">
        <v>26.7</v>
      </c>
      <c r="J185" s="274">
        <f t="shared" si="40"/>
        <v>6408</v>
      </c>
      <c r="K185" s="181" t="s">
        <v>21</v>
      </c>
      <c r="L185" s="55"/>
      <c r="M185" s="183" t="s">
        <v>21</v>
      </c>
      <c r="N185" s="184" t="s">
        <v>38</v>
      </c>
      <c r="O185" s="36"/>
      <c r="P185" s="185">
        <f t="shared" si="41"/>
        <v>0</v>
      </c>
      <c r="Q185" s="185">
        <v>0</v>
      </c>
      <c r="R185" s="185">
        <f t="shared" si="42"/>
        <v>0</v>
      </c>
      <c r="S185" s="185">
        <v>0</v>
      </c>
      <c r="T185" s="186">
        <f t="shared" si="43"/>
        <v>0</v>
      </c>
      <c r="AR185" s="20" t="s">
        <v>122</v>
      </c>
      <c r="AT185" s="20" t="s">
        <v>118</v>
      </c>
      <c r="AU185" s="20" t="s">
        <v>74</v>
      </c>
      <c r="AY185" s="20" t="s">
        <v>115</v>
      </c>
      <c r="BE185" s="187">
        <f t="shared" si="44"/>
        <v>6408</v>
      </c>
      <c r="BF185" s="187">
        <f t="shared" si="45"/>
        <v>0</v>
      </c>
      <c r="BG185" s="187">
        <f t="shared" si="46"/>
        <v>0</v>
      </c>
      <c r="BH185" s="187">
        <f t="shared" si="47"/>
        <v>0</v>
      </c>
      <c r="BI185" s="187">
        <f t="shared" si="48"/>
        <v>0</v>
      </c>
      <c r="BJ185" s="20" t="s">
        <v>74</v>
      </c>
      <c r="BK185" s="187">
        <f t="shared" si="49"/>
        <v>6408</v>
      </c>
      <c r="BL185" s="20" t="s">
        <v>122</v>
      </c>
      <c r="BM185" s="20" t="s">
        <v>448</v>
      </c>
    </row>
    <row r="186" spans="2:65" s="1" customFormat="1" ht="22.5" customHeight="1">
      <c r="B186" s="35"/>
      <c r="C186" s="179" t="s">
        <v>288</v>
      </c>
      <c r="D186" s="179" t="s">
        <v>118</v>
      </c>
      <c r="E186" s="180" t="s">
        <v>449</v>
      </c>
      <c r="F186" s="181" t="s">
        <v>450</v>
      </c>
      <c r="G186" s="182" t="s">
        <v>121</v>
      </c>
      <c r="H186" s="273">
        <v>1</v>
      </c>
      <c r="I186" s="276">
        <v>27840</v>
      </c>
      <c r="J186" s="274">
        <f t="shared" si="40"/>
        <v>27840</v>
      </c>
      <c r="K186" s="181" t="s">
        <v>21</v>
      </c>
      <c r="L186" s="55"/>
      <c r="M186" s="183" t="s">
        <v>21</v>
      </c>
      <c r="N186" s="184" t="s">
        <v>38</v>
      </c>
      <c r="O186" s="36"/>
      <c r="P186" s="185">
        <f t="shared" si="41"/>
        <v>0</v>
      </c>
      <c r="Q186" s="185">
        <v>0</v>
      </c>
      <c r="R186" s="185">
        <f t="shared" si="42"/>
        <v>0</v>
      </c>
      <c r="S186" s="185">
        <v>0</v>
      </c>
      <c r="T186" s="186">
        <f t="shared" si="43"/>
        <v>0</v>
      </c>
      <c r="AR186" s="20" t="s">
        <v>122</v>
      </c>
      <c r="AT186" s="20" t="s">
        <v>118</v>
      </c>
      <c r="AU186" s="20" t="s">
        <v>74</v>
      </c>
      <c r="AY186" s="20" t="s">
        <v>115</v>
      </c>
      <c r="BE186" s="187">
        <f t="shared" si="44"/>
        <v>27840</v>
      </c>
      <c r="BF186" s="187">
        <f t="shared" si="45"/>
        <v>0</v>
      </c>
      <c r="BG186" s="187">
        <f t="shared" si="46"/>
        <v>0</v>
      </c>
      <c r="BH186" s="187">
        <f t="shared" si="47"/>
        <v>0</v>
      </c>
      <c r="BI186" s="187">
        <f t="shared" si="48"/>
        <v>0</v>
      </c>
      <c r="BJ186" s="20" t="s">
        <v>74</v>
      </c>
      <c r="BK186" s="187">
        <f t="shared" si="49"/>
        <v>27840</v>
      </c>
      <c r="BL186" s="20" t="s">
        <v>122</v>
      </c>
      <c r="BM186" s="20" t="s">
        <v>451</v>
      </c>
    </row>
    <row r="187" spans="2:65" s="1" customFormat="1" ht="22.5" customHeight="1">
      <c r="B187" s="35"/>
      <c r="C187" s="179" t="s">
        <v>452</v>
      </c>
      <c r="D187" s="179" t="s">
        <v>118</v>
      </c>
      <c r="E187" s="180" t="s">
        <v>453</v>
      </c>
      <c r="F187" s="181" t="s">
        <v>380</v>
      </c>
      <c r="G187" s="182" t="s">
        <v>121</v>
      </c>
      <c r="H187" s="273">
        <v>1</v>
      </c>
      <c r="I187" s="276">
        <v>9640</v>
      </c>
      <c r="J187" s="274">
        <f t="shared" si="40"/>
        <v>9640</v>
      </c>
      <c r="K187" s="181" t="s">
        <v>21</v>
      </c>
      <c r="L187" s="55"/>
      <c r="M187" s="183" t="s">
        <v>21</v>
      </c>
      <c r="N187" s="184" t="s">
        <v>38</v>
      </c>
      <c r="O187" s="36"/>
      <c r="P187" s="185">
        <f t="shared" si="41"/>
        <v>0</v>
      </c>
      <c r="Q187" s="185">
        <v>0</v>
      </c>
      <c r="R187" s="185">
        <f t="shared" si="42"/>
        <v>0</v>
      </c>
      <c r="S187" s="185">
        <v>0</v>
      </c>
      <c r="T187" s="186">
        <f t="shared" si="43"/>
        <v>0</v>
      </c>
      <c r="AR187" s="20" t="s">
        <v>122</v>
      </c>
      <c r="AT187" s="20" t="s">
        <v>118</v>
      </c>
      <c r="AU187" s="20" t="s">
        <v>74</v>
      </c>
      <c r="AY187" s="20" t="s">
        <v>115</v>
      </c>
      <c r="BE187" s="187">
        <f t="shared" si="44"/>
        <v>9640</v>
      </c>
      <c r="BF187" s="187">
        <f t="shared" si="45"/>
        <v>0</v>
      </c>
      <c r="BG187" s="187">
        <f t="shared" si="46"/>
        <v>0</v>
      </c>
      <c r="BH187" s="187">
        <f t="shared" si="47"/>
        <v>0</v>
      </c>
      <c r="BI187" s="187">
        <f t="shared" si="48"/>
        <v>0</v>
      </c>
      <c r="BJ187" s="20" t="s">
        <v>74</v>
      </c>
      <c r="BK187" s="187">
        <f t="shared" si="49"/>
        <v>9640</v>
      </c>
      <c r="BL187" s="20" t="s">
        <v>122</v>
      </c>
      <c r="BM187" s="20" t="s">
        <v>454</v>
      </c>
    </row>
    <row r="188" spans="2:65" s="1" customFormat="1" ht="22.5" customHeight="1">
      <c r="B188" s="35"/>
      <c r="C188" s="179" t="s">
        <v>292</v>
      </c>
      <c r="D188" s="179" t="s">
        <v>118</v>
      </c>
      <c r="E188" s="180" t="s">
        <v>455</v>
      </c>
      <c r="F188" s="181" t="s">
        <v>384</v>
      </c>
      <c r="G188" s="182" t="s">
        <v>121</v>
      </c>
      <c r="H188" s="273">
        <v>1</v>
      </c>
      <c r="I188" s="276">
        <v>26780</v>
      </c>
      <c r="J188" s="274">
        <f t="shared" si="40"/>
        <v>26780</v>
      </c>
      <c r="K188" s="181" t="s">
        <v>21</v>
      </c>
      <c r="L188" s="55"/>
      <c r="M188" s="183" t="s">
        <v>21</v>
      </c>
      <c r="N188" s="184" t="s">
        <v>38</v>
      </c>
      <c r="O188" s="36"/>
      <c r="P188" s="185">
        <f t="shared" si="41"/>
        <v>0</v>
      </c>
      <c r="Q188" s="185">
        <v>0</v>
      </c>
      <c r="R188" s="185">
        <f t="shared" si="42"/>
        <v>0</v>
      </c>
      <c r="S188" s="185">
        <v>0</v>
      </c>
      <c r="T188" s="186">
        <f t="shared" si="43"/>
        <v>0</v>
      </c>
      <c r="AR188" s="20" t="s">
        <v>122</v>
      </c>
      <c r="AT188" s="20" t="s">
        <v>118</v>
      </c>
      <c r="AU188" s="20" t="s">
        <v>74</v>
      </c>
      <c r="AY188" s="20" t="s">
        <v>115</v>
      </c>
      <c r="BE188" s="187">
        <f t="shared" si="44"/>
        <v>26780</v>
      </c>
      <c r="BF188" s="187">
        <f t="shared" si="45"/>
        <v>0</v>
      </c>
      <c r="BG188" s="187">
        <f t="shared" si="46"/>
        <v>0</v>
      </c>
      <c r="BH188" s="187">
        <f t="shared" si="47"/>
        <v>0</v>
      </c>
      <c r="BI188" s="187">
        <f t="shared" si="48"/>
        <v>0</v>
      </c>
      <c r="BJ188" s="20" t="s">
        <v>74</v>
      </c>
      <c r="BK188" s="187">
        <f t="shared" si="49"/>
        <v>26780</v>
      </c>
      <c r="BL188" s="20" t="s">
        <v>122</v>
      </c>
      <c r="BM188" s="20" t="s">
        <v>456</v>
      </c>
    </row>
    <row r="189" spans="2:65" s="1" customFormat="1" ht="22.5" customHeight="1">
      <c r="B189" s="35"/>
      <c r="C189" s="179" t="s">
        <v>457</v>
      </c>
      <c r="D189" s="179" t="s">
        <v>118</v>
      </c>
      <c r="E189" s="180" t="s">
        <v>458</v>
      </c>
      <c r="F189" s="181" t="s">
        <v>387</v>
      </c>
      <c r="G189" s="182" t="s">
        <v>121</v>
      </c>
      <c r="H189" s="273">
        <v>1</v>
      </c>
      <c r="I189" s="276">
        <v>6840</v>
      </c>
      <c r="J189" s="274">
        <f t="shared" si="40"/>
        <v>6840</v>
      </c>
      <c r="K189" s="181" t="s">
        <v>21</v>
      </c>
      <c r="L189" s="55"/>
      <c r="M189" s="183" t="s">
        <v>21</v>
      </c>
      <c r="N189" s="184" t="s">
        <v>38</v>
      </c>
      <c r="O189" s="36"/>
      <c r="P189" s="185">
        <f t="shared" si="41"/>
        <v>0</v>
      </c>
      <c r="Q189" s="185">
        <v>0</v>
      </c>
      <c r="R189" s="185">
        <f t="shared" si="42"/>
        <v>0</v>
      </c>
      <c r="S189" s="185">
        <v>0</v>
      </c>
      <c r="T189" s="186">
        <f t="shared" si="43"/>
        <v>0</v>
      </c>
      <c r="AR189" s="20" t="s">
        <v>122</v>
      </c>
      <c r="AT189" s="20" t="s">
        <v>118</v>
      </c>
      <c r="AU189" s="20" t="s">
        <v>74</v>
      </c>
      <c r="AY189" s="20" t="s">
        <v>115</v>
      </c>
      <c r="BE189" s="187">
        <f t="shared" si="44"/>
        <v>6840</v>
      </c>
      <c r="BF189" s="187">
        <f t="shared" si="45"/>
        <v>0</v>
      </c>
      <c r="BG189" s="187">
        <f t="shared" si="46"/>
        <v>0</v>
      </c>
      <c r="BH189" s="187">
        <f t="shared" si="47"/>
        <v>0</v>
      </c>
      <c r="BI189" s="187">
        <f t="shared" si="48"/>
        <v>0</v>
      </c>
      <c r="BJ189" s="20" t="s">
        <v>74</v>
      </c>
      <c r="BK189" s="187">
        <f t="shared" si="49"/>
        <v>6840</v>
      </c>
      <c r="BL189" s="20" t="s">
        <v>122</v>
      </c>
      <c r="BM189" s="20" t="s">
        <v>459</v>
      </c>
    </row>
    <row r="190" spans="2:65" s="1" customFormat="1" ht="22.5" customHeight="1">
      <c r="B190" s="35"/>
      <c r="C190" s="179" t="s">
        <v>295</v>
      </c>
      <c r="D190" s="179" t="s">
        <v>118</v>
      </c>
      <c r="E190" s="180" t="s">
        <v>460</v>
      </c>
      <c r="F190" s="181" t="s">
        <v>461</v>
      </c>
      <c r="G190" s="182" t="s">
        <v>250</v>
      </c>
      <c r="H190" s="273">
        <v>1</v>
      </c>
      <c r="I190" s="278">
        <v>14850</v>
      </c>
      <c r="J190" s="274">
        <f t="shared" si="40"/>
        <v>14850</v>
      </c>
      <c r="K190" s="181" t="s">
        <v>21</v>
      </c>
      <c r="L190" s="55"/>
      <c r="M190" s="183" t="s">
        <v>21</v>
      </c>
      <c r="N190" s="184" t="s">
        <v>38</v>
      </c>
      <c r="O190" s="36"/>
      <c r="P190" s="185">
        <f t="shared" si="41"/>
        <v>0</v>
      </c>
      <c r="Q190" s="185">
        <v>0</v>
      </c>
      <c r="R190" s="185">
        <f t="shared" si="42"/>
        <v>0</v>
      </c>
      <c r="S190" s="185">
        <v>0</v>
      </c>
      <c r="T190" s="186">
        <f t="shared" si="43"/>
        <v>0</v>
      </c>
      <c r="AR190" s="20" t="s">
        <v>122</v>
      </c>
      <c r="AT190" s="20" t="s">
        <v>118</v>
      </c>
      <c r="AU190" s="20" t="s">
        <v>74</v>
      </c>
      <c r="AY190" s="20" t="s">
        <v>115</v>
      </c>
      <c r="BE190" s="187">
        <f t="shared" si="44"/>
        <v>14850</v>
      </c>
      <c r="BF190" s="187">
        <f t="shared" si="45"/>
        <v>0</v>
      </c>
      <c r="BG190" s="187">
        <f t="shared" si="46"/>
        <v>0</v>
      </c>
      <c r="BH190" s="187">
        <f t="shared" si="47"/>
        <v>0</v>
      </c>
      <c r="BI190" s="187">
        <f t="shared" si="48"/>
        <v>0</v>
      </c>
      <c r="BJ190" s="20" t="s">
        <v>74</v>
      </c>
      <c r="BK190" s="187">
        <f t="shared" si="49"/>
        <v>14850</v>
      </c>
      <c r="BL190" s="20" t="s">
        <v>122</v>
      </c>
      <c r="BM190" s="20" t="s">
        <v>462</v>
      </c>
    </row>
    <row r="191" spans="2:65" s="1" customFormat="1" ht="22.5" customHeight="1" thickBot="1">
      <c r="B191" s="35"/>
      <c r="C191" s="179" t="s">
        <v>463</v>
      </c>
      <c r="D191" s="179" t="s">
        <v>118</v>
      </c>
      <c r="E191" s="180" t="s">
        <v>464</v>
      </c>
      <c r="F191" s="181" t="s">
        <v>465</v>
      </c>
      <c r="G191" s="182" t="s">
        <v>250</v>
      </c>
      <c r="H191" s="273">
        <v>1</v>
      </c>
      <c r="I191" s="279">
        <v>10230</v>
      </c>
      <c r="J191" s="274">
        <f t="shared" si="40"/>
        <v>10230</v>
      </c>
      <c r="K191" s="181" t="s">
        <v>21</v>
      </c>
      <c r="L191" s="55"/>
      <c r="M191" s="183" t="s">
        <v>21</v>
      </c>
      <c r="N191" s="190" t="s">
        <v>38</v>
      </c>
      <c r="O191" s="191"/>
      <c r="P191" s="192">
        <f t="shared" si="41"/>
        <v>0</v>
      </c>
      <c r="Q191" s="192">
        <v>0</v>
      </c>
      <c r="R191" s="192">
        <f t="shared" si="42"/>
        <v>0</v>
      </c>
      <c r="S191" s="192">
        <v>0</v>
      </c>
      <c r="T191" s="193">
        <f t="shared" si="43"/>
        <v>0</v>
      </c>
      <c r="AR191" s="20" t="s">
        <v>122</v>
      </c>
      <c r="AT191" s="20" t="s">
        <v>118</v>
      </c>
      <c r="AU191" s="20" t="s">
        <v>74</v>
      </c>
      <c r="AY191" s="20" t="s">
        <v>115</v>
      </c>
      <c r="BE191" s="187">
        <f t="shared" si="44"/>
        <v>10230</v>
      </c>
      <c r="BF191" s="187">
        <f t="shared" si="45"/>
        <v>0</v>
      </c>
      <c r="BG191" s="187">
        <f t="shared" si="46"/>
        <v>0</v>
      </c>
      <c r="BH191" s="187">
        <f t="shared" si="47"/>
        <v>0</v>
      </c>
      <c r="BI191" s="187">
        <f t="shared" si="48"/>
        <v>0</v>
      </c>
      <c r="BJ191" s="20" t="s">
        <v>74</v>
      </c>
      <c r="BK191" s="187">
        <f t="shared" si="49"/>
        <v>10230</v>
      </c>
      <c r="BL191" s="20" t="s">
        <v>122</v>
      </c>
      <c r="BM191" s="20" t="s">
        <v>466</v>
      </c>
    </row>
    <row r="192" spans="2:65" s="1" customFormat="1" ht="6.95" customHeight="1">
      <c r="B192" s="50"/>
      <c r="C192" s="51"/>
      <c r="D192" s="51"/>
      <c r="E192" s="51"/>
      <c r="F192" s="51"/>
      <c r="G192" s="51"/>
      <c r="H192" s="51"/>
      <c r="I192" s="126"/>
      <c r="J192" s="51"/>
      <c r="K192" s="51"/>
      <c r="L192" s="55"/>
    </row>
  </sheetData>
  <sheetProtection password="CC35" sheet="1" objects="1" scenarios="1" formatCells="0" formatColumns="0" formatRows="0" sort="0" autoFilter="0"/>
  <autoFilter ref="C84:K191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phoneticPr fontId="41" type="noConversion"/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topLeftCell="A178" zoomScaleNormal="100" workbookViewId="0"/>
  </sheetViews>
  <sheetFormatPr defaultRowHeight="13.5"/>
  <cols>
    <col min="1" max="1" width="8.33203125" style="194" customWidth="1"/>
    <col min="2" max="2" width="1.6640625" style="194" customWidth="1"/>
    <col min="3" max="4" width="5" style="194" customWidth="1"/>
    <col min="5" max="5" width="11.6640625" style="194" customWidth="1"/>
    <col min="6" max="6" width="9.1640625" style="194" customWidth="1"/>
    <col min="7" max="7" width="5" style="194" customWidth="1"/>
    <col min="8" max="8" width="77.83203125" style="194" customWidth="1"/>
    <col min="9" max="10" width="20" style="194" customWidth="1"/>
    <col min="11" max="11" width="1.6640625" style="194" customWidth="1"/>
  </cols>
  <sheetData>
    <row r="1" spans="2:11" ht="37.5" customHeight="1"/>
    <row r="2" spans="2:1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1" customFormat="1" ht="45" customHeight="1">
      <c r="B3" s="198"/>
      <c r="C3" s="327" t="s">
        <v>467</v>
      </c>
      <c r="D3" s="327"/>
      <c r="E3" s="327"/>
      <c r="F3" s="327"/>
      <c r="G3" s="327"/>
      <c r="H3" s="327"/>
      <c r="I3" s="327"/>
      <c r="J3" s="327"/>
      <c r="K3" s="199"/>
    </row>
    <row r="4" spans="2:11" ht="25.5" customHeight="1">
      <c r="B4" s="200"/>
      <c r="C4" s="333" t="s">
        <v>468</v>
      </c>
      <c r="D4" s="333"/>
      <c r="E4" s="333"/>
      <c r="F4" s="333"/>
      <c r="G4" s="333"/>
      <c r="H4" s="333"/>
      <c r="I4" s="333"/>
      <c r="J4" s="333"/>
      <c r="K4" s="201"/>
    </row>
    <row r="5" spans="2:1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ht="15" customHeight="1">
      <c r="B6" s="200"/>
      <c r="C6" s="330" t="s">
        <v>469</v>
      </c>
      <c r="D6" s="330"/>
      <c r="E6" s="330"/>
      <c r="F6" s="330"/>
      <c r="G6" s="330"/>
      <c r="H6" s="330"/>
      <c r="I6" s="330"/>
      <c r="J6" s="330"/>
      <c r="K6" s="201"/>
    </row>
    <row r="7" spans="2:11" ht="15" customHeight="1">
      <c r="B7" s="203"/>
      <c r="C7" s="330" t="s">
        <v>470</v>
      </c>
      <c r="D7" s="330"/>
      <c r="E7" s="330"/>
      <c r="F7" s="330"/>
      <c r="G7" s="330"/>
      <c r="H7" s="330"/>
      <c r="I7" s="330"/>
      <c r="J7" s="330"/>
      <c r="K7" s="201"/>
    </row>
    <row r="8" spans="2:11" ht="12.75" customHeight="1">
      <c r="B8" s="203"/>
      <c r="C8" s="125"/>
      <c r="D8" s="125"/>
      <c r="E8" s="125"/>
      <c r="F8" s="125"/>
      <c r="G8" s="125"/>
      <c r="H8" s="125"/>
      <c r="I8" s="125"/>
      <c r="J8" s="125"/>
      <c r="K8" s="201"/>
    </row>
    <row r="9" spans="2:11" ht="15" customHeight="1">
      <c r="B9" s="203"/>
      <c r="C9" s="330" t="s">
        <v>471</v>
      </c>
      <c r="D9" s="330"/>
      <c r="E9" s="330"/>
      <c r="F9" s="330"/>
      <c r="G9" s="330"/>
      <c r="H9" s="330"/>
      <c r="I9" s="330"/>
      <c r="J9" s="330"/>
      <c r="K9" s="201"/>
    </row>
    <row r="10" spans="2:11" ht="15" customHeight="1">
      <c r="B10" s="203"/>
      <c r="C10" s="125"/>
      <c r="D10" s="330" t="s">
        <v>472</v>
      </c>
      <c r="E10" s="330"/>
      <c r="F10" s="330"/>
      <c r="G10" s="330"/>
      <c r="H10" s="330"/>
      <c r="I10" s="330"/>
      <c r="J10" s="330"/>
      <c r="K10" s="201"/>
    </row>
    <row r="11" spans="2:11" ht="15" customHeight="1">
      <c r="B11" s="203"/>
      <c r="C11" s="204"/>
      <c r="D11" s="330" t="s">
        <v>473</v>
      </c>
      <c r="E11" s="330"/>
      <c r="F11" s="330"/>
      <c r="G11" s="330"/>
      <c r="H11" s="330"/>
      <c r="I11" s="330"/>
      <c r="J11" s="330"/>
      <c r="K11" s="201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1"/>
    </row>
    <row r="13" spans="2:11" ht="15" customHeight="1">
      <c r="B13" s="203"/>
      <c r="C13" s="204"/>
      <c r="D13" s="330" t="s">
        <v>474</v>
      </c>
      <c r="E13" s="330"/>
      <c r="F13" s="330"/>
      <c r="G13" s="330"/>
      <c r="H13" s="330"/>
      <c r="I13" s="330"/>
      <c r="J13" s="330"/>
      <c r="K13" s="201"/>
    </row>
    <row r="14" spans="2:11" ht="15" customHeight="1">
      <c r="B14" s="203"/>
      <c r="C14" s="204"/>
      <c r="D14" s="330" t="s">
        <v>475</v>
      </c>
      <c r="E14" s="330"/>
      <c r="F14" s="330"/>
      <c r="G14" s="330"/>
      <c r="H14" s="330"/>
      <c r="I14" s="330"/>
      <c r="J14" s="330"/>
      <c r="K14" s="201"/>
    </row>
    <row r="15" spans="2:11" ht="15" customHeight="1">
      <c r="B15" s="203"/>
      <c r="C15" s="204"/>
      <c r="D15" s="330" t="s">
        <v>476</v>
      </c>
      <c r="E15" s="330"/>
      <c r="F15" s="330"/>
      <c r="G15" s="330"/>
      <c r="H15" s="330"/>
      <c r="I15" s="330"/>
      <c r="J15" s="330"/>
      <c r="K15" s="201"/>
    </row>
    <row r="16" spans="2:11" ht="15" customHeight="1">
      <c r="B16" s="203"/>
      <c r="C16" s="204"/>
      <c r="D16" s="204"/>
      <c r="E16" s="205" t="s">
        <v>73</v>
      </c>
      <c r="F16" s="330" t="s">
        <v>477</v>
      </c>
      <c r="G16" s="330"/>
      <c r="H16" s="330"/>
      <c r="I16" s="330"/>
      <c r="J16" s="330"/>
      <c r="K16" s="201"/>
    </row>
    <row r="17" spans="2:11" ht="15" customHeight="1">
      <c r="B17" s="203"/>
      <c r="C17" s="204"/>
      <c r="D17" s="204"/>
      <c r="E17" s="205" t="s">
        <v>478</v>
      </c>
      <c r="F17" s="330" t="s">
        <v>479</v>
      </c>
      <c r="G17" s="330"/>
      <c r="H17" s="330"/>
      <c r="I17" s="330"/>
      <c r="J17" s="330"/>
      <c r="K17" s="201"/>
    </row>
    <row r="18" spans="2:11" ht="15" customHeight="1">
      <c r="B18" s="203"/>
      <c r="C18" s="204"/>
      <c r="D18" s="204"/>
      <c r="E18" s="205" t="s">
        <v>480</v>
      </c>
      <c r="F18" s="330" t="s">
        <v>481</v>
      </c>
      <c r="G18" s="330"/>
      <c r="H18" s="330"/>
      <c r="I18" s="330"/>
      <c r="J18" s="330"/>
      <c r="K18" s="201"/>
    </row>
    <row r="19" spans="2:11" ht="15" customHeight="1">
      <c r="B19" s="203"/>
      <c r="C19" s="204"/>
      <c r="D19" s="204"/>
      <c r="E19" s="205" t="s">
        <v>482</v>
      </c>
      <c r="F19" s="330" t="s">
        <v>483</v>
      </c>
      <c r="G19" s="330"/>
      <c r="H19" s="330"/>
      <c r="I19" s="330"/>
      <c r="J19" s="330"/>
      <c r="K19" s="201"/>
    </row>
    <row r="20" spans="2:11" ht="15" customHeight="1">
      <c r="B20" s="203"/>
      <c r="C20" s="204"/>
      <c r="D20" s="204"/>
      <c r="E20" s="205" t="s">
        <v>484</v>
      </c>
      <c r="F20" s="330" t="s">
        <v>485</v>
      </c>
      <c r="G20" s="330"/>
      <c r="H20" s="330"/>
      <c r="I20" s="330"/>
      <c r="J20" s="330"/>
      <c r="K20" s="201"/>
    </row>
    <row r="21" spans="2:11" ht="15" customHeight="1">
      <c r="B21" s="203"/>
      <c r="C21" s="204"/>
      <c r="D21" s="204"/>
      <c r="E21" s="205" t="s">
        <v>486</v>
      </c>
      <c r="F21" s="330" t="s">
        <v>487</v>
      </c>
      <c r="G21" s="330"/>
      <c r="H21" s="330"/>
      <c r="I21" s="330"/>
      <c r="J21" s="330"/>
      <c r="K21" s="201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1"/>
    </row>
    <row r="23" spans="2:11" ht="15" customHeight="1">
      <c r="B23" s="203"/>
      <c r="C23" s="330" t="s">
        <v>488</v>
      </c>
      <c r="D23" s="330"/>
      <c r="E23" s="330"/>
      <c r="F23" s="330"/>
      <c r="G23" s="330"/>
      <c r="H23" s="330"/>
      <c r="I23" s="330"/>
      <c r="J23" s="330"/>
      <c r="K23" s="201"/>
    </row>
    <row r="24" spans="2:11" ht="15" customHeight="1">
      <c r="B24" s="203"/>
      <c r="C24" s="330" t="s">
        <v>489</v>
      </c>
      <c r="D24" s="330"/>
      <c r="E24" s="330"/>
      <c r="F24" s="330"/>
      <c r="G24" s="330"/>
      <c r="H24" s="330"/>
      <c r="I24" s="330"/>
      <c r="J24" s="330"/>
      <c r="K24" s="201"/>
    </row>
    <row r="25" spans="2:11" ht="15" customHeight="1">
      <c r="B25" s="203"/>
      <c r="C25" s="125"/>
      <c r="D25" s="330" t="s">
        <v>490</v>
      </c>
      <c r="E25" s="330"/>
      <c r="F25" s="330"/>
      <c r="G25" s="330"/>
      <c r="H25" s="330"/>
      <c r="I25" s="330"/>
      <c r="J25" s="330"/>
      <c r="K25" s="201"/>
    </row>
    <row r="26" spans="2:11" ht="15" customHeight="1">
      <c r="B26" s="203"/>
      <c r="C26" s="204"/>
      <c r="D26" s="330" t="s">
        <v>491</v>
      </c>
      <c r="E26" s="330"/>
      <c r="F26" s="330"/>
      <c r="G26" s="330"/>
      <c r="H26" s="330"/>
      <c r="I26" s="330"/>
      <c r="J26" s="330"/>
      <c r="K26" s="201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1"/>
    </row>
    <row r="28" spans="2:11" ht="15" customHeight="1">
      <c r="B28" s="203"/>
      <c r="C28" s="204"/>
      <c r="D28" s="330" t="s">
        <v>492</v>
      </c>
      <c r="E28" s="330"/>
      <c r="F28" s="330"/>
      <c r="G28" s="330"/>
      <c r="H28" s="330"/>
      <c r="I28" s="330"/>
      <c r="J28" s="330"/>
      <c r="K28" s="201"/>
    </row>
    <row r="29" spans="2:11" ht="15" customHeight="1">
      <c r="B29" s="203"/>
      <c r="C29" s="204"/>
      <c r="D29" s="330" t="s">
        <v>493</v>
      </c>
      <c r="E29" s="330"/>
      <c r="F29" s="330"/>
      <c r="G29" s="330"/>
      <c r="H29" s="330"/>
      <c r="I29" s="330"/>
      <c r="J29" s="330"/>
      <c r="K29" s="201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1"/>
    </row>
    <row r="31" spans="2:11" ht="15" customHeight="1">
      <c r="B31" s="203"/>
      <c r="C31" s="204"/>
      <c r="D31" s="330" t="s">
        <v>494</v>
      </c>
      <c r="E31" s="330"/>
      <c r="F31" s="330"/>
      <c r="G31" s="330"/>
      <c r="H31" s="330"/>
      <c r="I31" s="330"/>
      <c r="J31" s="330"/>
      <c r="K31" s="201"/>
    </row>
    <row r="32" spans="2:11" ht="15" customHeight="1">
      <c r="B32" s="203"/>
      <c r="C32" s="204"/>
      <c r="D32" s="330" t="s">
        <v>495</v>
      </c>
      <c r="E32" s="330"/>
      <c r="F32" s="330"/>
      <c r="G32" s="330"/>
      <c r="H32" s="330"/>
      <c r="I32" s="330"/>
      <c r="J32" s="330"/>
      <c r="K32" s="201"/>
    </row>
    <row r="33" spans="2:11" ht="15" customHeight="1">
      <c r="B33" s="203"/>
      <c r="C33" s="204"/>
      <c r="D33" s="330" t="s">
        <v>496</v>
      </c>
      <c r="E33" s="330"/>
      <c r="F33" s="330"/>
      <c r="G33" s="330"/>
      <c r="H33" s="330"/>
      <c r="I33" s="330"/>
      <c r="J33" s="330"/>
      <c r="K33" s="201"/>
    </row>
    <row r="34" spans="2:11" ht="15" customHeight="1">
      <c r="B34" s="203"/>
      <c r="C34" s="204"/>
      <c r="D34" s="125"/>
      <c r="E34" s="206" t="s">
        <v>100</v>
      </c>
      <c r="F34" s="125"/>
      <c r="G34" s="330" t="s">
        <v>497</v>
      </c>
      <c r="H34" s="330"/>
      <c r="I34" s="330"/>
      <c r="J34" s="330"/>
      <c r="K34" s="201"/>
    </row>
    <row r="35" spans="2:11" ht="30.75" customHeight="1">
      <c r="B35" s="203"/>
      <c r="C35" s="204"/>
      <c r="D35" s="125"/>
      <c r="E35" s="206" t="s">
        <v>498</v>
      </c>
      <c r="F35" s="125"/>
      <c r="G35" s="330" t="s">
        <v>499</v>
      </c>
      <c r="H35" s="330"/>
      <c r="I35" s="330"/>
      <c r="J35" s="330"/>
      <c r="K35" s="201"/>
    </row>
    <row r="36" spans="2:11" ht="15" customHeight="1">
      <c r="B36" s="203"/>
      <c r="C36" s="204"/>
      <c r="D36" s="125"/>
      <c r="E36" s="206" t="s">
        <v>48</v>
      </c>
      <c r="F36" s="125"/>
      <c r="G36" s="330" t="s">
        <v>500</v>
      </c>
      <c r="H36" s="330"/>
      <c r="I36" s="330"/>
      <c r="J36" s="330"/>
      <c r="K36" s="201"/>
    </row>
    <row r="37" spans="2:11" ht="15" customHeight="1">
      <c r="B37" s="203"/>
      <c r="C37" s="204"/>
      <c r="D37" s="125"/>
      <c r="E37" s="206" t="s">
        <v>101</v>
      </c>
      <c r="F37" s="125"/>
      <c r="G37" s="330" t="s">
        <v>501</v>
      </c>
      <c r="H37" s="330"/>
      <c r="I37" s="330"/>
      <c r="J37" s="330"/>
      <c r="K37" s="201"/>
    </row>
    <row r="38" spans="2:11" ht="15" customHeight="1">
      <c r="B38" s="203"/>
      <c r="C38" s="204"/>
      <c r="D38" s="125"/>
      <c r="E38" s="206" t="s">
        <v>102</v>
      </c>
      <c r="F38" s="125"/>
      <c r="G38" s="330" t="s">
        <v>502</v>
      </c>
      <c r="H38" s="330"/>
      <c r="I38" s="330"/>
      <c r="J38" s="330"/>
      <c r="K38" s="201"/>
    </row>
    <row r="39" spans="2:11" ht="15" customHeight="1">
      <c r="B39" s="203"/>
      <c r="C39" s="204"/>
      <c r="D39" s="125"/>
      <c r="E39" s="206" t="s">
        <v>103</v>
      </c>
      <c r="F39" s="125"/>
      <c r="G39" s="330" t="s">
        <v>503</v>
      </c>
      <c r="H39" s="330"/>
      <c r="I39" s="330"/>
      <c r="J39" s="330"/>
      <c r="K39" s="201"/>
    </row>
    <row r="40" spans="2:11" ht="15" customHeight="1">
      <c r="B40" s="203"/>
      <c r="C40" s="204"/>
      <c r="D40" s="125"/>
      <c r="E40" s="206" t="s">
        <v>504</v>
      </c>
      <c r="F40" s="125"/>
      <c r="G40" s="330" t="s">
        <v>505</v>
      </c>
      <c r="H40" s="330"/>
      <c r="I40" s="330"/>
      <c r="J40" s="330"/>
      <c r="K40" s="201"/>
    </row>
    <row r="41" spans="2:11" ht="15" customHeight="1">
      <c r="B41" s="203"/>
      <c r="C41" s="204"/>
      <c r="D41" s="125"/>
      <c r="E41" s="206"/>
      <c r="F41" s="125"/>
      <c r="G41" s="330" t="s">
        <v>506</v>
      </c>
      <c r="H41" s="330"/>
      <c r="I41" s="330"/>
      <c r="J41" s="330"/>
      <c r="K41" s="201"/>
    </row>
    <row r="42" spans="2:11" ht="15" customHeight="1">
      <c r="B42" s="203"/>
      <c r="C42" s="204"/>
      <c r="D42" s="125"/>
      <c r="E42" s="206" t="s">
        <v>507</v>
      </c>
      <c r="F42" s="125"/>
      <c r="G42" s="330" t="s">
        <v>508</v>
      </c>
      <c r="H42" s="330"/>
      <c r="I42" s="330"/>
      <c r="J42" s="330"/>
      <c r="K42" s="201"/>
    </row>
    <row r="43" spans="2:11" ht="15" customHeight="1">
      <c r="B43" s="203"/>
      <c r="C43" s="204"/>
      <c r="D43" s="125"/>
      <c r="E43" s="206" t="s">
        <v>105</v>
      </c>
      <c r="F43" s="125"/>
      <c r="G43" s="330" t="s">
        <v>509</v>
      </c>
      <c r="H43" s="330"/>
      <c r="I43" s="330"/>
      <c r="J43" s="330"/>
      <c r="K43" s="201"/>
    </row>
    <row r="44" spans="2:11" ht="12.75" customHeight="1">
      <c r="B44" s="203"/>
      <c r="C44" s="204"/>
      <c r="D44" s="125"/>
      <c r="E44" s="125"/>
      <c r="F44" s="125"/>
      <c r="G44" s="125"/>
      <c r="H44" s="125"/>
      <c r="I44" s="125"/>
      <c r="J44" s="125"/>
      <c r="K44" s="201"/>
    </row>
    <row r="45" spans="2:11" ht="15" customHeight="1">
      <c r="B45" s="203"/>
      <c r="C45" s="204"/>
      <c r="D45" s="330" t="s">
        <v>510</v>
      </c>
      <c r="E45" s="330"/>
      <c r="F45" s="330"/>
      <c r="G45" s="330"/>
      <c r="H45" s="330"/>
      <c r="I45" s="330"/>
      <c r="J45" s="330"/>
      <c r="K45" s="201"/>
    </row>
    <row r="46" spans="2:11" ht="15" customHeight="1">
      <c r="B46" s="203"/>
      <c r="C46" s="204"/>
      <c r="D46" s="204"/>
      <c r="E46" s="330" t="s">
        <v>511</v>
      </c>
      <c r="F46" s="330"/>
      <c r="G46" s="330"/>
      <c r="H46" s="330"/>
      <c r="I46" s="330"/>
      <c r="J46" s="330"/>
      <c r="K46" s="201"/>
    </row>
    <row r="47" spans="2:11" ht="15" customHeight="1">
      <c r="B47" s="203"/>
      <c r="C47" s="204"/>
      <c r="D47" s="204"/>
      <c r="E47" s="330" t="s">
        <v>512</v>
      </c>
      <c r="F47" s="330"/>
      <c r="G47" s="330"/>
      <c r="H47" s="330"/>
      <c r="I47" s="330"/>
      <c r="J47" s="330"/>
      <c r="K47" s="201"/>
    </row>
    <row r="48" spans="2:11" ht="15" customHeight="1">
      <c r="B48" s="203"/>
      <c r="C48" s="204"/>
      <c r="D48" s="204"/>
      <c r="E48" s="330" t="s">
        <v>513</v>
      </c>
      <c r="F48" s="330"/>
      <c r="G48" s="330"/>
      <c r="H48" s="330"/>
      <c r="I48" s="330"/>
      <c r="J48" s="330"/>
      <c r="K48" s="201"/>
    </row>
    <row r="49" spans="2:11" ht="15" customHeight="1">
      <c r="B49" s="203"/>
      <c r="C49" s="204"/>
      <c r="D49" s="330" t="s">
        <v>514</v>
      </c>
      <c r="E49" s="330"/>
      <c r="F49" s="330"/>
      <c r="G49" s="330"/>
      <c r="H49" s="330"/>
      <c r="I49" s="330"/>
      <c r="J49" s="330"/>
      <c r="K49" s="201"/>
    </row>
    <row r="50" spans="2:11" ht="25.5" customHeight="1">
      <c r="B50" s="200"/>
      <c r="C50" s="333" t="s">
        <v>515</v>
      </c>
      <c r="D50" s="333"/>
      <c r="E50" s="333"/>
      <c r="F50" s="333"/>
      <c r="G50" s="333"/>
      <c r="H50" s="333"/>
      <c r="I50" s="333"/>
      <c r="J50" s="333"/>
      <c r="K50" s="201"/>
    </row>
    <row r="51" spans="2:11" ht="5.25" customHeight="1">
      <c r="B51" s="200"/>
      <c r="C51" s="202"/>
      <c r="D51" s="202"/>
      <c r="E51" s="202"/>
      <c r="F51" s="202"/>
      <c r="G51" s="202"/>
      <c r="H51" s="202"/>
      <c r="I51" s="202"/>
      <c r="J51" s="202"/>
      <c r="K51" s="201"/>
    </row>
    <row r="52" spans="2:11" ht="15" customHeight="1">
      <c r="B52" s="200"/>
      <c r="C52" s="330" t="s">
        <v>516</v>
      </c>
      <c r="D52" s="330"/>
      <c r="E52" s="330"/>
      <c r="F52" s="330"/>
      <c r="G52" s="330"/>
      <c r="H52" s="330"/>
      <c r="I52" s="330"/>
      <c r="J52" s="330"/>
      <c r="K52" s="201"/>
    </row>
    <row r="53" spans="2:11" ht="15" customHeight="1">
      <c r="B53" s="200"/>
      <c r="C53" s="330" t="s">
        <v>517</v>
      </c>
      <c r="D53" s="330"/>
      <c r="E53" s="330"/>
      <c r="F53" s="330"/>
      <c r="G53" s="330"/>
      <c r="H53" s="330"/>
      <c r="I53" s="330"/>
      <c r="J53" s="330"/>
      <c r="K53" s="201"/>
    </row>
    <row r="54" spans="2:11" ht="12.75" customHeight="1">
      <c r="B54" s="200"/>
      <c r="C54" s="125"/>
      <c r="D54" s="125"/>
      <c r="E54" s="125"/>
      <c r="F54" s="125"/>
      <c r="G54" s="125"/>
      <c r="H54" s="125"/>
      <c r="I54" s="125"/>
      <c r="J54" s="125"/>
      <c r="K54" s="201"/>
    </row>
    <row r="55" spans="2:11" ht="15" customHeight="1">
      <c r="B55" s="200"/>
      <c r="C55" s="330" t="s">
        <v>518</v>
      </c>
      <c r="D55" s="330"/>
      <c r="E55" s="330"/>
      <c r="F55" s="330"/>
      <c r="G55" s="330"/>
      <c r="H55" s="330"/>
      <c r="I55" s="330"/>
      <c r="J55" s="330"/>
      <c r="K55" s="201"/>
    </row>
    <row r="56" spans="2:11" ht="15" customHeight="1">
      <c r="B56" s="200"/>
      <c r="C56" s="204"/>
      <c r="D56" s="330" t="s">
        <v>519</v>
      </c>
      <c r="E56" s="330"/>
      <c r="F56" s="330"/>
      <c r="G56" s="330"/>
      <c r="H56" s="330"/>
      <c r="I56" s="330"/>
      <c r="J56" s="330"/>
      <c r="K56" s="201"/>
    </row>
    <row r="57" spans="2:11" ht="15" customHeight="1">
      <c r="B57" s="200"/>
      <c r="C57" s="204"/>
      <c r="D57" s="330" t="s">
        <v>520</v>
      </c>
      <c r="E57" s="330"/>
      <c r="F57" s="330"/>
      <c r="G57" s="330"/>
      <c r="H57" s="330"/>
      <c r="I57" s="330"/>
      <c r="J57" s="330"/>
      <c r="K57" s="201"/>
    </row>
    <row r="58" spans="2:11" ht="15" customHeight="1">
      <c r="B58" s="200"/>
      <c r="C58" s="204"/>
      <c r="D58" s="330" t="s">
        <v>521</v>
      </c>
      <c r="E58" s="330"/>
      <c r="F58" s="330"/>
      <c r="G58" s="330"/>
      <c r="H58" s="330"/>
      <c r="I58" s="330"/>
      <c r="J58" s="330"/>
      <c r="K58" s="201"/>
    </row>
    <row r="59" spans="2:11" ht="15" customHeight="1">
      <c r="B59" s="200"/>
      <c r="C59" s="204"/>
      <c r="D59" s="330" t="s">
        <v>522</v>
      </c>
      <c r="E59" s="330"/>
      <c r="F59" s="330"/>
      <c r="G59" s="330"/>
      <c r="H59" s="330"/>
      <c r="I59" s="330"/>
      <c r="J59" s="330"/>
      <c r="K59" s="201"/>
    </row>
    <row r="60" spans="2:11" ht="15" customHeight="1">
      <c r="B60" s="200"/>
      <c r="C60" s="204"/>
      <c r="D60" s="331" t="s">
        <v>523</v>
      </c>
      <c r="E60" s="331"/>
      <c r="F60" s="331"/>
      <c r="G60" s="331"/>
      <c r="H60" s="331"/>
      <c r="I60" s="331"/>
      <c r="J60" s="331"/>
      <c r="K60" s="201"/>
    </row>
    <row r="61" spans="2:11" ht="15" customHeight="1">
      <c r="B61" s="200"/>
      <c r="C61" s="204"/>
      <c r="D61" s="330" t="s">
        <v>524</v>
      </c>
      <c r="E61" s="330"/>
      <c r="F61" s="330"/>
      <c r="G61" s="330"/>
      <c r="H61" s="330"/>
      <c r="I61" s="330"/>
      <c r="J61" s="330"/>
      <c r="K61" s="201"/>
    </row>
    <row r="62" spans="2:11" ht="12.75" customHeight="1">
      <c r="B62" s="200"/>
      <c r="C62" s="204"/>
      <c r="D62" s="204"/>
      <c r="E62" s="207"/>
      <c r="F62" s="204"/>
      <c r="G62" s="204"/>
      <c r="H62" s="204"/>
      <c r="I62" s="204"/>
      <c r="J62" s="204"/>
      <c r="K62" s="201"/>
    </row>
    <row r="63" spans="2:11" ht="15" customHeight="1">
      <c r="B63" s="200"/>
      <c r="C63" s="204"/>
      <c r="D63" s="330" t="s">
        <v>525</v>
      </c>
      <c r="E63" s="330"/>
      <c r="F63" s="330"/>
      <c r="G63" s="330"/>
      <c r="H63" s="330"/>
      <c r="I63" s="330"/>
      <c r="J63" s="330"/>
      <c r="K63" s="201"/>
    </row>
    <row r="64" spans="2:11" ht="15" customHeight="1">
      <c r="B64" s="200"/>
      <c r="C64" s="204"/>
      <c r="D64" s="331" t="s">
        <v>526</v>
      </c>
      <c r="E64" s="331"/>
      <c r="F64" s="331"/>
      <c r="G64" s="331"/>
      <c r="H64" s="331"/>
      <c r="I64" s="331"/>
      <c r="J64" s="331"/>
      <c r="K64" s="201"/>
    </row>
    <row r="65" spans="2:11" ht="15" customHeight="1">
      <c r="B65" s="200"/>
      <c r="C65" s="204"/>
      <c r="D65" s="330" t="s">
        <v>527</v>
      </c>
      <c r="E65" s="330"/>
      <c r="F65" s="330"/>
      <c r="G65" s="330"/>
      <c r="H65" s="330"/>
      <c r="I65" s="330"/>
      <c r="J65" s="330"/>
      <c r="K65" s="201"/>
    </row>
    <row r="66" spans="2:11" ht="15" customHeight="1">
      <c r="B66" s="200"/>
      <c r="C66" s="204"/>
      <c r="D66" s="330" t="s">
        <v>528</v>
      </c>
      <c r="E66" s="330"/>
      <c r="F66" s="330"/>
      <c r="G66" s="330"/>
      <c r="H66" s="330"/>
      <c r="I66" s="330"/>
      <c r="J66" s="330"/>
      <c r="K66" s="201"/>
    </row>
    <row r="67" spans="2:11" ht="15" customHeight="1">
      <c r="B67" s="200"/>
      <c r="C67" s="204"/>
      <c r="D67" s="330" t="s">
        <v>529</v>
      </c>
      <c r="E67" s="330"/>
      <c r="F67" s="330"/>
      <c r="G67" s="330"/>
      <c r="H67" s="330"/>
      <c r="I67" s="330"/>
      <c r="J67" s="330"/>
      <c r="K67" s="201"/>
    </row>
    <row r="68" spans="2:11" ht="15" customHeight="1">
      <c r="B68" s="200"/>
      <c r="C68" s="204"/>
      <c r="D68" s="330" t="s">
        <v>530</v>
      </c>
      <c r="E68" s="330"/>
      <c r="F68" s="330"/>
      <c r="G68" s="330"/>
      <c r="H68" s="330"/>
      <c r="I68" s="330"/>
      <c r="J68" s="330"/>
      <c r="K68" s="201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26" t="s">
        <v>81</v>
      </c>
      <c r="D73" s="326"/>
      <c r="E73" s="326"/>
      <c r="F73" s="326"/>
      <c r="G73" s="326"/>
      <c r="H73" s="326"/>
      <c r="I73" s="326"/>
      <c r="J73" s="326"/>
      <c r="K73" s="217"/>
    </row>
    <row r="74" spans="2:11" ht="17.25" customHeight="1">
      <c r="B74" s="216"/>
      <c r="C74" s="218" t="s">
        <v>531</v>
      </c>
      <c r="D74" s="218"/>
      <c r="E74" s="218"/>
      <c r="F74" s="218" t="s">
        <v>532</v>
      </c>
      <c r="G74" s="219"/>
      <c r="H74" s="218" t="s">
        <v>101</v>
      </c>
      <c r="I74" s="218" t="s">
        <v>52</v>
      </c>
      <c r="J74" s="218" t="s">
        <v>533</v>
      </c>
      <c r="K74" s="217"/>
    </row>
    <row r="75" spans="2:11" ht="17.25" customHeight="1">
      <c r="B75" s="216"/>
      <c r="C75" s="220" t="s">
        <v>534</v>
      </c>
      <c r="D75" s="220"/>
      <c r="E75" s="220"/>
      <c r="F75" s="221" t="s">
        <v>535</v>
      </c>
      <c r="G75" s="222"/>
      <c r="H75" s="220"/>
      <c r="I75" s="220"/>
      <c r="J75" s="220" t="s">
        <v>536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48</v>
      </c>
      <c r="D77" s="223"/>
      <c r="E77" s="223"/>
      <c r="F77" s="225" t="s">
        <v>537</v>
      </c>
      <c r="G77" s="224"/>
      <c r="H77" s="206" t="s">
        <v>538</v>
      </c>
      <c r="I77" s="206" t="s">
        <v>539</v>
      </c>
      <c r="J77" s="206">
        <v>20</v>
      </c>
      <c r="K77" s="217"/>
    </row>
    <row r="78" spans="2:11" ht="15" customHeight="1">
      <c r="B78" s="216"/>
      <c r="C78" s="206" t="s">
        <v>540</v>
      </c>
      <c r="D78" s="206"/>
      <c r="E78" s="206"/>
      <c r="F78" s="225" t="s">
        <v>537</v>
      </c>
      <c r="G78" s="224"/>
      <c r="H78" s="206" t="s">
        <v>541</v>
      </c>
      <c r="I78" s="206" t="s">
        <v>539</v>
      </c>
      <c r="J78" s="206">
        <v>120</v>
      </c>
      <c r="K78" s="217"/>
    </row>
    <row r="79" spans="2:11" ht="15" customHeight="1">
      <c r="B79" s="226"/>
      <c r="C79" s="206" t="s">
        <v>542</v>
      </c>
      <c r="D79" s="206"/>
      <c r="E79" s="206"/>
      <c r="F79" s="225" t="s">
        <v>543</v>
      </c>
      <c r="G79" s="224"/>
      <c r="H79" s="206" t="s">
        <v>544</v>
      </c>
      <c r="I79" s="206" t="s">
        <v>539</v>
      </c>
      <c r="J79" s="206">
        <v>50</v>
      </c>
      <c r="K79" s="217"/>
    </row>
    <row r="80" spans="2:11" ht="15" customHeight="1">
      <c r="B80" s="226"/>
      <c r="C80" s="206" t="s">
        <v>545</v>
      </c>
      <c r="D80" s="206"/>
      <c r="E80" s="206"/>
      <c r="F80" s="225" t="s">
        <v>537</v>
      </c>
      <c r="G80" s="224"/>
      <c r="H80" s="206" t="s">
        <v>546</v>
      </c>
      <c r="I80" s="206" t="s">
        <v>547</v>
      </c>
      <c r="J80" s="206"/>
      <c r="K80" s="217"/>
    </row>
    <row r="81" spans="2:11" ht="15" customHeight="1">
      <c r="B81" s="226"/>
      <c r="C81" s="227" t="s">
        <v>548</v>
      </c>
      <c r="D81" s="227"/>
      <c r="E81" s="227"/>
      <c r="F81" s="228" t="s">
        <v>543</v>
      </c>
      <c r="G81" s="227"/>
      <c r="H81" s="227" t="s">
        <v>549</v>
      </c>
      <c r="I81" s="227" t="s">
        <v>539</v>
      </c>
      <c r="J81" s="227">
        <v>15</v>
      </c>
      <c r="K81" s="217"/>
    </row>
    <row r="82" spans="2:11" ht="15" customHeight="1">
      <c r="B82" s="226"/>
      <c r="C82" s="227" t="s">
        <v>550</v>
      </c>
      <c r="D82" s="227"/>
      <c r="E82" s="227"/>
      <c r="F82" s="228" t="s">
        <v>543</v>
      </c>
      <c r="G82" s="227"/>
      <c r="H82" s="227" t="s">
        <v>551</v>
      </c>
      <c r="I82" s="227" t="s">
        <v>539</v>
      </c>
      <c r="J82" s="227">
        <v>15</v>
      </c>
      <c r="K82" s="217"/>
    </row>
    <row r="83" spans="2:11" ht="15" customHeight="1">
      <c r="B83" s="226"/>
      <c r="C83" s="227" t="s">
        <v>552</v>
      </c>
      <c r="D83" s="227"/>
      <c r="E83" s="227"/>
      <c r="F83" s="228" t="s">
        <v>543</v>
      </c>
      <c r="G83" s="227"/>
      <c r="H83" s="227" t="s">
        <v>553</v>
      </c>
      <c r="I83" s="227" t="s">
        <v>539</v>
      </c>
      <c r="J83" s="227">
        <v>20</v>
      </c>
      <c r="K83" s="217"/>
    </row>
    <row r="84" spans="2:11" ht="15" customHeight="1">
      <c r="B84" s="226"/>
      <c r="C84" s="227" t="s">
        <v>554</v>
      </c>
      <c r="D84" s="227"/>
      <c r="E84" s="227"/>
      <c r="F84" s="228" t="s">
        <v>543</v>
      </c>
      <c r="G84" s="227"/>
      <c r="H84" s="227" t="s">
        <v>555</v>
      </c>
      <c r="I84" s="227" t="s">
        <v>539</v>
      </c>
      <c r="J84" s="227">
        <v>20</v>
      </c>
      <c r="K84" s="217"/>
    </row>
    <row r="85" spans="2:11" ht="15" customHeight="1">
      <c r="B85" s="226"/>
      <c r="C85" s="206" t="s">
        <v>556</v>
      </c>
      <c r="D85" s="206"/>
      <c r="E85" s="206"/>
      <c r="F85" s="225" t="s">
        <v>543</v>
      </c>
      <c r="G85" s="224"/>
      <c r="H85" s="206" t="s">
        <v>557</v>
      </c>
      <c r="I85" s="206" t="s">
        <v>539</v>
      </c>
      <c r="J85" s="206">
        <v>50</v>
      </c>
      <c r="K85" s="217"/>
    </row>
    <row r="86" spans="2:11" ht="15" customHeight="1">
      <c r="B86" s="226"/>
      <c r="C86" s="206" t="s">
        <v>558</v>
      </c>
      <c r="D86" s="206"/>
      <c r="E86" s="206"/>
      <c r="F86" s="225" t="s">
        <v>543</v>
      </c>
      <c r="G86" s="224"/>
      <c r="H86" s="206" t="s">
        <v>559</v>
      </c>
      <c r="I86" s="206" t="s">
        <v>539</v>
      </c>
      <c r="J86" s="206">
        <v>20</v>
      </c>
      <c r="K86" s="217"/>
    </row>
    <row r="87" spans="2:11" ht="15" customHeight="1">
      <c r="B87" s="226"/>
      <c r="C87" s="206" t="s">
        <v>560</v>
      </c>
      <c r="D87" s="206"/>
      <c r="E87" s="206"/>
      <c r="F87" s="225" t="s">
        <v>543</v>
      </c>
      <c r="G87" s="224"/>
      <c r="H87" s="206" t="s">
        <v>561</v>
      </c>
      <c r="I87" s="206" t="s">
        <v>539</v>
      </c>
      <c r="J87" s="206">
        <v>20</v>
      </c>
      <c r="K87" s="217"/>
    </row>
    <row r="88" spans="2:11" ht="15" customHeight="1">
      <c r="B88" s="226"/>
      <c r="C88" s="206" t="s">
        <v>562</v>
      </c>
      <c r="D88" s="206"/>
      <c r="E88" s="206"/>
      <c r="F88" s="225" t="s">
        <v>543</v>
      </c>
      <c r="G88" s="224"/>
      <c r="H88" s="206" t="s">
        <v>563</v>
      </c>
      <c r="I88" s="206" t="s">
        <v>539</v>
      </c>
      <c r="J88" s="206">
        <v>50</v>
      </c>
      <c r="K88" s="217"/>
    </row>
    <row r="89" spans="2:11" ht="15" customHeight="1">
      <c r="B89" s="226"/>
      <c r="C89" s="206" t="s">
        <v>564</v>
      </c>
      <c r="D89" s="206"/>
      <c r="E89" s="206"/>
      <c r="F89" s="225" t="s">
        <v>543</v>
      </c>
      <c r="G89" s="224"/>
      <c r="H89" s="206" t="s">
        <v>564</v>
      </c>
      <c r="I89" s="206" t="s">
        <v>539</v>
      </c>
      <c r="J89" s="206">
        <v>50</v>
      </c>
      <c r="K89" s="217"/>
    </row>
    <row r="90" spans="2:11" ht="15" customHeight="1">
      <c r="B90" s="226"/>
      <c r="C90" s="206" t="s">
        <v>106</v>
      </c>
      <c r="D90" s="206"/>
      <c r="E90" s="206"/>
      <c r="F90" s="225" t="s">
        <v>543</v>
      </c>
      <c r="G90" s="224"/>
      <c r="H90" s="206" t="s">
        <v>565</v>
      </c>
      <c r="I90" s="206" t="s">
        <v>539</v>
      </c>
      <c r="J90" s="206">
        <v>255</v>
      </c>
      <c r="K90" s="217"/>
    </row>
    <row r="91" spans="2:11" ht="15" customHeight="1">
      <c r="B91" s="226"/>
      <c r="C91" s="206" t="s">
        <v>566</v>
      </c>
      <c r="D91" s="206"/>
      <c r="E91" s="206"/>
      <c r="F91" s="225" t="s">
        <v>537</v>
      </c>
      <c r="G91" s="224"/>
      <c r="H91" s="206" t="s">
        <v>567</v>
      </c>
      <c r="I91" s="206" t="s">
        <v>568</v>
      </c>
      <c r="J91" s="206"/>
      <c r="K91" s="217"/>
    </row>
    <row r="92" spans="2:11" ht="15" customHeight="1">
      <c r="B92" s="226"/>
      <c r="C92" s="206" t="s">
        <v>569</v>
      </c>
      <c r="D92" s="206"/>
      <c r="E92" s="206"/>
      <c r="F92" s="225" t="s">
        <v>537</v>
      </c>
      <c r="G92" s="224"/>
      <c r="H92" s="206" t="s">
        <v>570</v>
      </c>
      <c r="I92" s="206" t="s">
        <v>571</v>
      </c>
      <c r="J92" s="206"/>
      <c r="K92" s="217"/>
    </row>
    <row r="93" spans="2:11" ht="15" customHeight="1">
      <c r="B93" s="226"/>
      <c r="C93" s="206" t="s">
        <v>572</v>
      </c>
      <c r="D93" s="206"/>
      <c r="E93" s="206"/>
      <c r="F93" s="225" t="s">
        <v>537</v>
      </c>
      <c r="G93" s="224"/>
      <c r="H93" s="206" t="s">
        <v>572</v>
      </c>
      <c r="I93" s="206" t="s">
        <v>571</v>
      </c>
      <c r="J93" s="206"/>
      <c r="K93" s="217"/>
    </row>
    <row r="94" spans="2:11" ht="15" customHeight="1">
      <c r="B94" s="226"/>
      <c r="C94" s="206" t="s">
        <v>33</v>
      </c>
      <c r="D94" s="206"/>
      <c r="E94" s="206"/>
      <c r="F94" s="225" t="s">
        <v>537</v>
      </c>
      <c r="G94" s="224"/>
      <c r="H94" s="206" t="s">
        <v>573</v>
      </c>
      <c r="I94" s="206" t="s">
        <v>571</v>
      </c>
      <c r="J94" s="206"/>
      <c r="K94" s="217"/>
    </row>
    <row r="95" spans="2:11" ht="15" customHeight="1">
      <c r="B95" s="226"/>
      <c r="C95" s="206" t="s">
        <v>43</v>
      </c>
      <c r="D95" s="206"/>
      <c r="E95" s="206"/>
      <c r="F95" s="225" t="s">
        <v>537</v>
      </c>
      <c r="G95" s="224"/>
      <c r="H95" s="206" t="s">
        <v>574</v>
      </c>
      <c r="I95" s="206" t="s">
        <v>571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26" t="s">
        <v>575</v>
      </c>
      <c r="D100" s="326"/>
      <c r="E100" s="326"/>
      <c r="F100" s="326"/>
      <c r="G100" s="326"/>
      <c r="H100" s="326"/>
      <c r="I100" s="326"/>
      <c r="J100" s="326"/>
      <c r="K100" s="217"/>
    </row>
    <row r="101" spans="2:11" ht="17.25" customHeight="1">
      <c r="B101" s="216"/>
      <c r="C101" s="218" t="s">
        <v>531</v>
      </c>
      <c r="D101" s="218"/>
      <c r="E101" s="218"/>
      <c r="F101" s="218" t="s">
        <v>532</v>
      </c>
      <c r="G101" s="219"/>
      <c r="H101" s="218" t="s">
        <v>101</v>
      </c>
      <c r="I101" s="218" t="s">
        <v>52</v>
      </c>
      <c r="J101" s="218" t="s">
        <v>533</v>
      </c>
      <c r="K101" s="217"/>
    </row>
    <row r="102" spans="2:11" ht="17.25" customHeight="1">
      <c r="B102" s="216"/>
      <c r="C102" s="220" t="s">
        <v>534</v>
      </c>
      <c r="D102" s="220"/>
      <c r="E102" s="220"/>
      <c r="F102" s="221" t="s">
        <v>535</v>
      </c>
      <c r="G102" s="222"/>
      <c r="H102" s="220"/>
      <c r="I102" s="220"/>
      <c r="J102" s="220" t="s">
        <v>536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48</v>
      </c>
      <c r="D104" s="223"/>
      <c r="E104" s="223"/>
      <c r="F104" s="225" t="s">
        <v>537</v>
      </c>
      <c r="G104" s="234"/>
      <c r="H104" s="206" t="s">
        <v>576</v>
      </c>
      <c r="I104" s="206" t="s">
        <v>539</v>
      </c>
      <c r="J104" s="206">
        <v>20</v>
      </c>
      <c r="K104" s="217"/>
    </row>
    <row r="105" spans="2:11" ht="15" customHeight="1">
      <c r="B105" s="216"/>
      <c r="C105" s="206" t="s">
        <v>540</v>
      </c>
      <c r="D105" s="206"/>
      <c r="E105" s="206"/>
      <c r="F105" s="225" t="s">
        <v>537</v>
      </c>
      <c r="G105" s="206"/>
      <c r="H105" s="206" t="s">
        <v>576</v>
      </c>
      <c r="I105" s="206" t="s">
        <v>539</v>
      </c>
      <c r="J105" s="206">
        <v>120</v>
      </c>
      <c r="K105" s="217"/>
    </row>
    <row r="106" spans="2:11" ht="15" customHeight="1">
      <c r="B106" s="226"/>
      <c r="C106" s="206" t="s">
        <v>542</v>
      </c>
      <c r="D106" s="206"/>
      <c r="E106" s="206"/>
      <c r="F106" s="225" t="s">
        <v>543</v>
      </c>
      <c r="G106" s="206"/>
      <c r="H106" s="206" t="s">
        <v>576</v>
      </c>
      <c r="I106" s="206" t="s">
        <v>539</v>
      </c>
      <c r="J106" s="206">
        <v>50</v>
      </c>
      <c r="K106" s="217"/>
    </row>
    <row r="107" spans="2:11" ht="15" customHeight="1">
      <c r="B107" s="226"/>
      <c r="C107" s="206" t="s">
        <v>545</v>
      </c>
      <c r="D107" s="206"/>
      <c r="E107" s="206"/>
      <c r="F107" s="225" t="s">
        <v>537</v>
      </c>
      <c r="G107" s="206"/>
      <c r="H107" s="206" t="s">
        <v>576</v>
      </c>
      <c r="I107" s="206" t="s">
        <v>547</v>
      </c>
      <c r="J107" s="206"/>
      <c r="K107" s="217"/>
    </row>
    <row r="108" spans="2:11" ht="15" customHeight="1">
      <c r="B108" s="226"/>
      <c r="C108" s="206" t="s">
        <v>556</v>
      </c>
      <c r="D108" s="206"/>
      <c r="E108" s="206"/>
      <c r="F108" s="225" t="s">
        <v>543</v>
      </c>
      <c r="G108" s="206"/>
      <c r="H108" s="206" t="s">
        <v>576</v>
      </c>
      <c r="I108" s="206" t="s">
        <v>539</v>
      </c>
      <c r="J108" s="206">
        <v>50</v>
      </c>
      <c r="K108" s="217"/>
    </row>
    <row r="109" spans="2:11" ht="15" customHeight="1">
      <c r="B109" s="226"/>
      <c r="C109" s="206" t="s">
        <v>564</v>
      </c>
      <c r="D109" s="206"/>
      <c r="E109" s="206"/>
      <c r="F109" s="225" t="s">
        <v>543</v>
      </c>
      <c r="G109" s="206"/>
      <c r="H109" s="206" t="s">
        <v>576</v>
      </c>
      <c r="I109" s="206" t="s">
        <v>539</v>
      </c>
      <c r="J109" s="206">
        <v>50</v>
      </c>
      <c r="K109" s="217"/>
    </row>
    <row r="110" spans="2:11" ht="15" customHeight="1">
      <c r="B110" s="226"/>
      <c r="C110" s="206" t="s">
        <v>562</v>
      </c>
      <c r="D110" s="206"/>
      <c r="E110" s="206"/>
      <c r="F110" s="225" t="s">
        <v>543</v>
      </c>
      <c r="G110" s="206"/>
      <c r="H110" s="206" t="s">
        <v>576</v>
      </c>
      <c r="I110" s="206" t="s">
        <v>539</v>
      </c>
      <c r="J110" s="206">
        <v>50</v>
      </c>
      <c r="K110" s="217"/>
    </row>
    <row r="111" spans="2:11" ht="15" customHeight="1">
      <c r="B111" s="226"/>
      <c r="C111" s="206" t="s">
        <v>48</v>
      </c>
      <c r="D111" s="206"/>
      <c r="E111" s="206"/>
      <c r="F111" s="225" t="s">
        <v>537</v>
      </c>
      <c r="G111" s="206"/>
      <c r="H111" s="206" t="s">
        <v>577</v>
      </c>
      <c r="I111" s="206" t="s">
        <v>539</v>
      </c>
      <c r="J111" s="206">
        <v>20</v>
      </c>
      <c r="K111" s="217"/>
    </row>
    <row r="112" spans="2:11" ht="15" customHeight="1">
      <c r="B112" s="226"/>
      <c r="C112" s="206" t="s">
        <v>578</v>
      </c>
      <c r="D112" s="206"/>
      <c r="E112" s="206"/>
      <c r="F112" s="225" t="s">
        <v>537</v>
      </c>
      <c r="G112" s="206"/>
      <c r="H112" s="206" t="s">
        <v>579</v>
      </c>
      <c r="I112" s="206" t="s">
        <v>539</v>
      </c>
      <c r="J112" s="206">
        <v>120</v>
      </c>
      <c r="K112" s="217"/>
    </row>
    <row r="113" spans="2:11" ht="15" customHeight="1">
      <c r="B113" s="226"/>
      <c r="C113" s="206" t="s">
        <v>33</v>
      </c>
      <c r="D113" s="206"/>
      <c r="E113" s="206"/>
      <c r="F113" s="225" t="s">
        <v>537</v>
      </c>
      <c r="G113" s="206"/>
      <c r="H113" s="206" t="s">
        <v>580</v>
      </c>
      <c r="I113" s="206" t="s">
        <v>571</v>
      </c>
      <c r="J113" s="206"/>
      <c r="K113" s="217"/>
    </row>
    <row r="114" spans="2:11" ht="15" customHeight="1">
      <c r="B114" s="226"/>
      <c r="C114" s="206" t="s">
        <v>43</v>
      </c>
      <c r="D114" s="206"/>
      <c r="E114" s="206"/>
      <c r="F114" s="225" t="s">
        <v>537</v>
      </c>
      <c r="G114" s="206"/>
      <c r="H114" s="206" t="s">
        <v>581</v>
      </c>
      <c r="I114" s="206" t="s">
        <v>571</v>
      </c>
      <c r="J114" s="206"/>
      <c r="K114" s="217"/>
    </row>
    <row r="115" spans="2:11" ht="15" customHeight="1">
      <c r="B115" s="226"/>
      <c r="C115" s="206" t="s">
        <v>52</v>
      </c>
      <c r="D115" s="206"/>
      <c r="E115" s="206"/>
      <c r="F115" s="225" t="s">
        <v>537</v>
      </c>
      <c r="G115" s="206"/>
      <c r="H115" s="206" t="s">
        <v>582</v>
      </c>
      <c r="I115" s="206" t="s">
        <v>583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125"/>
      <c r="D117" s="125"/>
      <c r="E117" s="125"/>
      <c r="F117" s="237"/>
      <c r="G117" s="125"/>
      <c r="H117" s="125"/>
      <c r="I117" s="125"/>
      <c r="J117" s="125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27" t="s">
        <v>584</v>
      </c>
      <c r="D120" s="327"/>
      <c r="E120" s="327"/>
      <c r="F120" s="327"/>
      <c r="G120" s="327"/>
      <c r="H120" s="327"/>
      <c r="I120" s="327"/>
      <c r="J120" s="327"/>
      <c r="K120" s="242"/>
    </row>
    <row r="121" spans="2:11" ht="17.25" customHeight="1">
      <c r="B121" s="243"/>
      <c r="C121" s="218" t="s">
        <v>531</v>
      </c>
      <c r="D121" s="218"/>
      <c r="E121" s="218"/>
      <c r="F121" s="218" t="s">
        <v>532</v>
      </c>
      <c r="G121" s="219"/>
      <c r="H121" s="218" t="s">
        <v>101</v>
      </c>
      <c r="I121" s="218" t="s">
        <v>52</v>
      </c>
      <c r="J121" s="218" t="s">
        <v>533</v>
      </c>
      <c r="K121" s="244"/>
    </row>
    <row r="122" spans="2:11" ht="17.25" customHeight="1">
      <c r="B122" s="243"/>
      <c r="C122" s="220" t="s">
        <v>534</v>
      </c>
      <c r="D122" s="220"/>
      <c r="E122" s="220"/>
      <c r="F122" s="221" t="s">
        <v>535</v>
      </c>
      <c r="G122" s="222"/>
      <c r="H122" s="220"/>
      <c r="I122" s="220"/>
      <c r="J122" s="220" t="s">
        <v>536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540</v>
      </c>
      <c r="D124" s="223"/>
      <c r="E124" s="223"/>
      <c r="F124" s="225" t="s">
        <v>537</v>
      </c>
      <c r="G124" s="206"/>
      <c r="H124" s="206" t="s">
        <v>576</v>
      </c>
      <c r="I124" s="206" t="s">
        <v>539</v>
      </c>
      <c r="J124" s="206">
        <v>120</v>
      </c>
      <c r="K124" s="247"/>
    </row>
    <row r="125" spans="2:11" ht="15" customHeight="1">
      <c r="B125" s="245"/>
      <c r="C125" s="206" t="s">
        <v>585</v>
      </c>
      <c r="D125" s="206"/>
      <c r="E125" s="206"/>
      <c r="F125" s="225" t="s">
        <v>537</v>
      </c>
      <c r="G125" s="206"/>
      <c r="H125" s="206" t="s">
        <v>586</v>
      </c>
      <c r="I125" s="206" t="s">
        <v>539</v>
      </c>
      <c r="J125" s="206" t="s">
        <v>587</v>
      </c>
      <c r="K125" s="247"/>
    </row>
    <row r="126" spans="2:11" ht="15" customHeight="1">
      <c r="B126" s="245"/>
      <c r="C126" s="206" t="s">
        <v>486</v>
      </c>
      <c r="D126" s="206"/>
      <c r="E126" s="206"/>
      <c r="F126" s="225" t="s">
        <v>537</v>
      </c>
      <c r="G126" s="206"/>
      <c r="H126" s="206" t="s">
        <v>588</v>
      </c>
      <c r="I126" s="206" t="s">
        <v>539</v>
      </c>
      <c r="J126" s="206" t="s">
        <v>587</v>
      </c>
      <c r="K126" s="247"/>
    </row>
    <row r="127" spans="2:11" ht="15" customHeight="1">
      <c r="B127" s="245"/>
      <c r="C127" s="206" t="s">
        <v>548</v>
      </c>
      <c r="D127" s="206"/>
      <c r="E127" s="206"/>
      <c r="F127" s="225" t="s">
        <v>543</v>
      </c>
      <c r="G127" s="206"/>
      <c r="H127" s="206" t="s">
        <v>549</v>
      </c>
      <c r="I127" s="206" t="s">
        <v>539</v>
      </c>
      <c r="J127" s="206">
        <v>15</v>
      </c>
      <c r="K127" s="247"/>
    </row>
    <row r="128" spans="2:11" ht="15" customHeight="1">
      <c r="B128" s="245"/>
      <c r="C128" s="227" t="s">
        <v>550</v>
      </c>
      <c r="D128" s="227"/>
      <c r="E128" s="227"/>
      <c r="F128" s="228" t="s">
        <v>543</v>
      </c>
      <c r="G128" s="227"/>
      <c r="H128" s="227" t="s">
        <v>551</v>
      </c>
      <c r="I128" s="227" t="s">
        <v>539</v>
      </c>
      <c r="J128" s="227">
        <v>15</v>
      </c>
      <c r="K128" s="247"/>
    </row>
    <row r="129" spans="2:11" ht="15" customHeight="1">
      <c r="B129" s="245"/>
      <c r="C129" s="227" t="s">
        <v>552</v>
      </c>
      <c r="D129" s="227"/>
      <c r="E129" s="227"/>
      <c r="F129" s="228" t="s">
        <v>543</v>
      </c>
      <c r="G129" s="227"/>
      <c r="H129" s="227" t="s">
        <v>553</v>
      </c>
      <c r="I129" s="227" t="s">
        <v>539</v>
      </c>
      <c r="J129" s="227">
        <v>20</v>
      </c>
      <c r="K129" s="247"/>
    </row>
    <row r="130" spans="2:11" ht="15" customHeight="1">
      <c r="B130" s="245"/>
      <c r="C130" s="227" t="s">
        <v>554</v>
      </c>
      <c r="D130" s="227"/>
      <c r="E130" s="227"/>
      <c r="F130" s="228" t="s">
        <v>543</v>
      </c>
      <c r="G130" s="227"/>
      <c r="H130" s="227" t="s">
        <v>555</v>
      </c>
      <c r="I130" s="227" t="s">
        <v>539</v>
      </c>
      <c r="J130" s="227">
        <v>20</v>
      </c>
      <c r="K130" s="247"/>
    </row>
    <row r="131" spans="2:11" ht="15" customHeight="1">
      <c r="B131" s="245"/>
      <c r="C131" s="206" t="s">
        <v>542</v>
      </c>
      <c r="D131" s="206"/>
      <c r="E131" s="206"/>
      <c r="F131" s="225" t="s">
        <v>543</v>
      </c>
      <c r="G131" s="206"/>
      <c r="H131" s="206" t="s">
        <v>576</v>
      </c>
      <c r="I131" s="206" t="s">
        <v>539</v>
      </c>
      <c r="J131" s="206">
        <v>50</v>
      </c>
      <c r="K131" s="247"/>
    </row>
    <row r="132" spans="2:11" ht="15" customHeight="1">
      <c r="B132" s="245"/>
      <c r="C132" s="206" t="s">
        <v>556</v>
      </c>
      <c r="D132" s="206"/>
      <c r="E132" s="206"/>
      <c r="F132" s="225" t="s">
        <v>543</v>
      </c>
      <c r="G132" s="206"/>
      <c r="H132" s="206" t="s">
        <v>576</v>
      </c>
      <c r="I132" s="206" t="s">
        <v>539</v>
      </c>
      <c r="J132" s="206">
        <v>50</v>
      </c>
      <c r="K132" s="247"/>
    </row>
    <row r="133" spans="2:11" ht="15" customHeight="1">
      <c r="B133" s="245"/>
      <c r="C133" s="206" t="s">
        <v>562</v>
      </c>
      <c r="D133" s="206"/>
      <c r="E133" s="206"/>
      <c r="F133" s="225" t="s">
        <v>543</v>
      </c>
      <c r="G133" s="206"/>
      <c r="H133" s="206" t="s">
        <v>576</v>
      </c>
      <c r="I133" s="206" t="s">
        <v>539</v>
      </c>
      <c r="J133" s="206">
        <v>50</v>
      </c>
      <c r="K133" s="247"/>
    </row>
    <row r="134" spans="2:11" ht="15" customHeight="1">
      <c r="B134" s="245"/>
      <c r="C134" s="206" t="s">
        <v>564</v>
      </c>
      <c r="D134" s="206"/>
      <c r="E134" s="206"/>
      <c r="F134" s="225" t="s">
        <v>543</v>
      </c>
      <c r="G134" s="206"/>
      <c r="H134" s="206" t="s">
        <v>576</v>
      </c>
      <c r="I134" s="206" t="s">
        <v>539</v>
      </c>
      <c r="J134" s="206">
        <v>50</v>
      </c>
      <c r="K134" s="247"/>
    </row>
    <row r="135" spans="2:11" ht="15" customHeight="1">
      <c r="B135" s="245"/>
      <c r="C135" s="206" t="s">
        <v>106</v>
      </c>
      <c r="D135" s="206"/>
      <c r="E135" s="206"/>
      <c r="F135" s="225" t="s">
        <v>543</v>
      </c>
      <c r="G135" s="206"/>
      <c r="H135" s="206" t="s">
        <v>589</v>
      </c>
      <c r="I135" s="206" t="s">
        <v>539</v>
      </c>
      <c r="J135" s="206">
        <v>255</v>
      </c>
      <c r="K135" s="247"/>
    </row>
    <row r="136" spans="2:11" ht="15" customHeight="1">
      <c r="B136" s="245"/>
      <c r="C136" s="206" t="s">
        <v>566</v>
      </c>
      <c r="D136" s="206"/>
      <c r="E136" s="206"/>
      <c r="F136" s="225" t="s">
        <v>537</v>
      </c>
      <c r="G136" s="206"/>
      <c r="H136" s="206" t="s">
        <v>590</v>
      </c>
      <c r="I136" s="206" t="s">
        <v>568</v>
      </c>
      <c r="J136" s="206"/>
      <c r="K136" s="247"/>
    </row>
    <row r="137" spans="2:11" ht="15" customHeight="1">
      <c r="B137" s="245"/>
      <c r="C137" s="206" t="s">
        <v>569</v>
      </c>
      <c r="D137" s="206"/>
      <c r="E137" s="206"/>
      <c r="F137" s="225" t="s">
        <v>537</v>
      </c>
      <c r="G137" s="206"/>
      <c r="H137" s="206" t="s">
        <v>591</v>
      </c>
      <c r="I137" s="206" t="s">
        <v>571</v>
      </c>
      <c r="J137" s="206"/>
      <c r="K137" s="247"/>
    </row>
    <row r="138" spans="2:11" ht="15" customHeight="1">
      <c r="B138" s="245"/>
      <c r="C138" s="206" t="s">
        <v>572</v>
      </c>
      <c r="D138" s="206"/>
      <c r="E138" s="206"/>
      <c r="F138" s="225" t="s">
        <v>537</v>
      </c>
      <c r="G138" s="206"/>
      <c r="H138" s="206" t="s">
        <v>572</v>
      </c>
      <c r="I138" s="206" t="s">
        <v>571</v>
      </c>
      <c r="J138" s="206"/>
      <c r="K138" s="247"/>
    </row>
    <row r="139" spans="2:11" ht="15" customHeight="1">
      <c r="B139" s="245"/>
      <c r="C139" s="206" t="s">
        <v>33</v>
      </c>
      <c r="D139" s="206"/>
      <c r="E139" s="206"/>
      <c r="F139" s="225" t="s">
        <v>537</v>
      </c>
      <c r="G139" s="206"/>
      <c r="H139" s="206" t="s">
        <v>592</v>
      </c>
      <c r="I139" s="206" t="s">
        <v>571</v>
      </c>
      <c r="J139" s="206"/>
      <c r="K139" s="247"/>
    </row>
    <row r="140" spans="2:11" ht="15" customHeight="1">
      <c r="B140" s="245"/>
      <c r="C140" s="206" t="s">
        <v>593</v>
      </c>
      <c r="D140" s="206"/>
      <c r="E140" s="206"/>
      <c r="F140" s="225" t="s">
        <v>537</v>
      </c>
      <c r="G140" s="206"/>
      <c r="H140" s="206" t="s">
        <v>594</v>
      </c>
      <c r="I140" s="206" t="s">
        <v>571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125"/>
      <c r="C142" s="125"/>
      <c r="D142" s="125"/>
      <c r="E142" s="125"/>
      <c r="F142" s="237"/>
      <c r="G142" s="125"/>
      <c r="H142" s="125"/>
      <c r="I142" s="125"/>
      <c r="J142" s="125"/>
      <c r="K142" s="125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26" t="s">
        <v>595</v>
      </c>
      <c r="D145" s="326"/>
      <c r="E145" s="326"/>
      <c r="F145" s="326"/>
      <c r="G145" s="326"/>
      <c r="H145" s="326"/>
      <c r="I145" s="326"/>
      <c r="J145" s="326"/>
      <c r="K145" s="217"/>
    </row>
    <row r="146" spans="2:11" ht="17.25" customHeight="1">
      <c r="B146" s="216"/>
      <c r="C146" s="218" t="s">
        <v>531</v>
      </c>
      <c r="D146" s="218"/>
      <c r="E146" s="218"/>
      <c r="F146" s="218" t="s">
        <v>532</v>
      </c>
      <c r="G146" s="219"/>
      <c r="H146" s="218" t="s">
        <v>101</v>
      </c>
      <c r="I146" s="218" t="s">
        <v>52</v>
      </c>
      <c r="J146" s="218" t="s">
        <v>533</v>
      </c>
      <c r="K146" s="217"/>
    </row>
    <row r="147" spans="2:11" ht="17.25" customHeight="1">
      <c r="B147" s="216"/>
      <c r="C147" s="220" t="s">
        <v>534</v>
      </c>
      <c r="D147" s="220"/>
      <c r="E147" s="220"/>
      <c r="F147" s="221" t="s">
        <v>535</v>
      </c>
      <c r="G147" s="222"/>
      <c r="H147" s="220"/>
      <c r="I147" s="220"/>
      <c r="J147" s="220" t="s">
        <v>536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540</v>
      </c>
      <c r="D149" s="206"/>
      <c r="E149" s="206"/>
      <c r="F149" s="252" t="s">
        <v>537</v>
      </c>
      <c r="G149" s="206"/>
      <c r="H149" s="251" t="s">
        <v>576</v>
      </c>
      <c r="I149" s="251" t="s">
        <v>539</v>
      </c>
      <c r="J149" s="251">
        <v>120</v>
      </c>
      <c r="K149" s="247"/>
    </row>
    <row r="150" spans="2:11" ht="15" customHeight="1">
      <c r="B150" s="226"/>
      <c r="C150" s="251" t="s">
        <v>585</v>
      </c>
      <c r="D150" s="206"/>
      <c r="E150" s="206"/>
      <c r="F150" s="252" t="s">
        <v>537</v>
      </c>
      <c r="G150" s="206"/>
      <c r="H150" s="251" t="s">
        <v>596</v>
      </c>
      <c r="I150" s="251" t="s">
        <v>539</v>
      </c>
      <c r="J150" s="251" t="s">
        <v>587</v>
      </c>
      <c r="K150" s="247"/>
    </row>
    <row r="151" spans="2:11" ht="15" customHeight="1">
      <c r="B151" s="226"/>
      <c r="C151" s="251" t="s">
        <v>486</v>
      </c>
      <c r="D151" s="206"/>
      <c r="E151" s="206"/>
      <c r="F151" s="252" t="s">
        <v>537</v>
      </c>
      <c r="G151" s="206"/>
      <c r="H151" s="251" t="s">
        <v>597</v>
      </c>
      <c r="I151" s="251" t="s">
        <v>539</v>
      </c>
      <c r="J151" s="251" t="s">
        <v>587</v>
      </c>
      <c r="K151" s="247"/>
    </row>
    <row r="152" spans="2:11" ht="15" customHeight="1">
      <c r="B152" s="226"/>
      <c r="C152" s="251" t="s">
        <v>542</v>
      </c>
      <c r="D152" s="206"/>
      <c r="E152" s="206"/>
      <c r="F152" s="252" t="s">
        <v>543</v>
      </c>
      <c r="G152" s="206"/>
      <c r="H152" s="251" t="s">
        <v>576</v>
      </c>
      <c r="I152" s="251" t="s">
        <v>539</v>
      </c>
      <c r="J152" s="251">
        <v>50</v>
      </c>
      <c r="K152" s="247"/>
    </row>
    <row r="153" spans="2:11" ht="15" customHeight="1">
      <c r="B153" s="226"/>
      <c r="C153" s="251" t="s">
        <v>545</v>
      </c>
      <c r="D153" s="206"/>
      <c r="E153" s="206"/>
      <c r="F153" s="252" t="s">
        <v>537</v>
      </c>
      <c r="G153" s="206"/>
      <c r="H153" s="251" t="s">
        <v>576</v>
      </c>
      <c r="I153" s="251" t="s">
        <v>547</v>
      </c>
      <c r="J153" s="251"/>
      <c r="K153" s="247"/>
    </row>
    <row r="154" spans="2:11" ht="15" customHeight="1">
      <c r="B154" s="226"/>
      <c r="C154" s="251" t="s">
        <v>556</v>
      </c>
      <c r="D154" s="206"/>
      <c r="E154" s="206"/>
      <c r="F154" s="252" t="s">
        <v>543</v>
      </c>
      <c r="G154" s="206"/>
      <c r="H154" s="251" t="s">
        <v>576</v>
      </c>
      <c r="I154" s="251" t="s">
        <v>539</v>
      </c>
      <c r="J154" s="251">
        <v>50</v>
      </c>
      <c r="K154" s="247"/>
    </row>
    <row r="155" spans="2:11" ht="15" customHeight="1">
      <c r="B155" s="226"/>
      <c r="C155" s="251" t="s">
        <v>564</v>
      </c>
      <c r="D155" s="206"/>
      <c r="E155" s="206"/>
      <c r="F155" s="252" t="s">
        <v>543</v>
      </c>
      <c r="G155" s="206"/>
      <c r="H155" s="251" t="s">
        <v>576</v>
      </c>
      <c r="I155" s="251" t="s">
        <v>539</v>
      </c>
      <c r="J155" s="251">
        <v>50</v>
      </c>
      <c r="K155" s="247"/>
    </row>
    <row r="156" spans="2:11" ht="15" customHeight="1">
      <c r="B156" s="226"/>
      <c r="C156" s="251" t="s">
        <v>562</v>
      </c>
      <c r="D156" s="206"/>
      <c r="E156" s="206"/>
      <c r="F156" s="252" t="s">
        <v>543</v>
      </c>
      <c r="G156" s="206"/>
      <c r="H156" s="251" t="s">
        <v>576</v>
      </c>
      <c r="I156" s="251" t="s">
        <v>539</v>
      </c>
      <c r="J156" s="251">
        <v>50</v>
      </c>
      <c r="K156" s="247"/>
    </row>
    <row r="157" spans="2:11" ht="15" customHeight="1">
      <c r="B157" s="226"/>
      <c r="C157" s="251" t="s">
        <v>86</v>
      </c>
      <c r="D157" s="206"/>
      <c r="E157" s="206"/>
      <c r="F157" s="252" t="s">
        <v>537</v>
      </c>
      <c r="G157" s="206"/>
      <c r="H157" s="251" t="s">
        <v>598</v>
      </c>
      <c r="I157" s="251" t="s">
        <v>539</v>
      </c>
      <c r="J157" s="251" t="s">
        <v>599</v>
      </c>
      <c r="K157" s="247"/>
    </row>
    <row r="158" spans="2:11" ht="15" customHeight="1">
      <c r="B158" s="226"/>
      <c r="C158" s="251" t="s">
        <v>600</v>
      </c>
      <c r="D158" s="206"/>
      <c r="E158" s="206"/>
      <c r="F158" s="252" t="s">
        <v>537</v>
      </c>
      <c r="G158" s="206"/>
      <c r="H158" s="251" t="s">
        <v>601</v>
      </c>
      <c r="I158" s="251" t="s">
        <v>571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125"/>
      <c r="C160" s="206"/>
      <c r="D160" s="206"/>
      <c r="E160" s="206"/>
      <c r="F160" s="225"/>
      <c r="G160" s="206"/>
      <c r="H160" s="206"/>
      <c r="I160" s="206"/>
      <c r="J160" s="206"/>
      <c r="K160" s="125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5"/>
      <c r="C162" s="196"/>
      <c r="D162" s="196"/>
      <c r="E162" s="196"/>
      <c r="F162" s="196"/>
      <c r="G162" s="196"/>
      <c r="H162" s="196"/>
      <c r="I162" s="196"/>
      <c r="J162" s="196"/>
      <c r="K162" s="197"/>
    </row>
    <row r="163" spans="2:11" ht="45" customHeight="1">
      <c r="B163" s="198"/>
      <c r="C163" s="327" t="s">
        <v>602</v>
      </c>
      <c r="D163" s="327"/>
      <c r="E163" s="327"/>
      <c r="F163" s="327"/>
      <c r="G163" s="327"/>
      <c r="H163" s="327"/>
      <c r="I163" s="327"/>
      <c r="J163" s="327"/>
      <c r="K163" s="199"/>
    </row>
    <row r="164" spans="2:11" ht="17.25" customHeight="1">
      <c r="B164" s="198"/>
      <c r="C164" s="218" t="s">
        <v>531</v>
      </c>
      <c r="D164" s="218"/>
      <c r="E164" s="218"/>
      <c r="F164" s="218" t="s">
        <v>532</v>
      </c>
      <c r="G164" s="255"/>
      <c r="H164" s="256" t="s">
        <v>101</v>
      </c>
      <c r="I164" s="256" t="s">
        <v>52</v>
      </c>
      <c r="J164" s="218" t="s">
        <v>533</v>
      </c>
      <c r="K164" s="199"/>
    </row>
    <row r="165" spans="2:11" ht="17.25" customHeight="1">
      <c r="B165" s="200"/>
      <c r="C165" s="220" t="s">
        <v>534</v>
      </c>
      <c r="D165" s="220"/>
      <c r="E165" s="220"/>
      <c r="F165" s="221" t="s">
        <v>535</v>
      </c>
      <c r="G165" s="257"/>
      <c r="H165" s="258"/>
      <c r="I165" s="258"/>
      <c r="J165" s="220" t="s">
        <v>536</v>
      </c>
      <c r="K165" s="201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540</v>
      </c>
      <c r="D167" s="206"/>
      <c r="E167" s="206"/>
      <c r="F167" s="225" t="s">
        <v>537</v>
      </c>
      <c r="G167" s="206"/>
      <c r="H167" s="206" t="s">
        <v>576</v>
      </c>
      <c r="I167" s="206" t="s">
        <v>539</v>
      </c>
      <c r="J167" s="206">
        <v>120</v>
      </c>
      <c r="K167" s="247"/>
    </row>
    <row r="168" spans="2:11" ht="15" customHeight="1">
      <c r="B168" s="226"/>
      <c r="C168" s="206" t="s">
        <v>585</v>
      </c>
      <c r="D168" s="206"/>
      <c r="E168" s="206"/>
      <c r="F168" s="225" t="s">
        <v>537</v>
      </c>
      <c r="G168" s="206"/>
      <c r="H168" s="206" t="s">
        <v>586</v>
      </c>
      <c r="I168" s="206" t="s">
        <v>539</v>
      </c>
      <c r="J168" s="206" t="s">
        <v>587</v>
      </c>
      <c r="K168" s="247"/>
    </row>
    <row r="169" spans="2:11" ht="15" customHeight="1">
      <c r="B169" s="226"/>
      <c r="C169" s="206" t="s">
        <v>486</v>
      </c>
      <c r="D169" s="206"/>
      <c r="E169" s="206"/>
      <c r="F169" s="225" t="s">
        <v>537</v>
      </c>
      <c r="G169" s="206"/>
      <c r="H169" s="206" t="s">
        <v>603</v>
      </c>
      <c r="I169" s="206" t="s">
        <v>539</v>
      </c>
      <c r="J169" s="206" t="s">
        <v>587</v>
      </c>
      <c r="K169" s="247"/>
    </row>
    <row r="170" spans="2:11" ht="15" customHeight="1">
      <c r="B170" s="226"/>
      <c r="C170" s="206" t="s">
        <v>542</v>
      </c>
      <c r="D170" s="206"/>
      <c r="E170" s="206"/>
      <c r="F170" s="225" t="s">
        <v>543</v>
      </c>
      <c r="G170" s="206"/>
      <c r="H170" s="206" t="s">
        <v>603</v>
      </c>
      <c r="I170" s="206" t="s">
        <v>539</v>
      </c>
      <c r="J170" s="206">
        <v>50</v>
      </c>
      <c r="K170" s="247"/>
    </row>
    <row r="171" spans="2:11" ht="15" customHeight="1">
      <c r="B171" s="226"/>
      <c r="C171" s="206" t="s">
        <v>545</v>
      </c>
      <c r="D171" s="206"/>
      <c r="E171" s="206"/>
      <c r="F171" s="225" t="s">
        <v>537</v>
      </c>
      <c r="G171" s="206"/>
      <c r="H171" s="206" t="s">
        <v>603</v>
      </c>
      <c r="I171" s="206" t="s">
        <v>547</v>
      </c>
      <c r="J171" s="206"/>
      <c r="K171" s="247"/>
    </row>
    <row r="172" spans="2:11" ht="15" customHeight="1">
      <c r="B172" s="226"/>
      <c r="C172" s="206" t="s">
        <v>556</v>
      </c>
      <c r="D172" s="206"/>
      <c r="E172" s="206"/>
      <c r="F172" s="225" t="s">
        <v>543</v>
      </c>
      <c r="G172" s="206"/>
      <c r="H172" s="206" t="s">
        <v>603</v>
      </c>
      <c r="I172" s="206" t="s">
        <v>539</v>
      </c>
      <c r="J172" s="206">
        <v>50</v>
      </c>
      <c r="K172" s="247"/>
    </row>
    <row r="173" spans="2:11" ht="15" customHeight="1">
      <c r="B173" s="226"/>
      <c r="C173" s="206" t="s">
        <v>564</v>
      </c>
      <c r="D173" s="206"/>
      <c r="E173" s="206"/>
      <c r="F173" s="225" t="s">
        <v>543</v>
      </c>
      <c r="G173" s="206"/>
      <c r="H173" s="206" t="s">
        <v>603</v>
      </c>
      <c r="I173" s="206" t="s">
        <v>539</v>
      </c>
      <c r="J173" s="206">
        <v>50</v>
      </c>
      <c r="K173" s="247"/>
    </row>
    <row r="174" spans="2:11" ht="15" customHeight="1">
      <c r="B174" s="226"/>
      <c r="C174" s="206" t="s">
        <v>562</v>
      </c>
      <c r="D174" s="206"/>
      <c r="E174" s="206"/>
      <c r="F174" s="225" t="s">
        <v>543</v>
      </c>
      <c r="G174" s="206"/>
      <c r="H174" s="206" t="s">
        <v>603</v>
      </c>
      <c r="I174" s="206" t="s">
        <v>539</v>
      </c>
      <c r="J174" s="206">
        <v>50</v>
      </c>
      <c r="K174" s="247"/>
    </row>
    <row r="175" spans="2:11" ht="15" customHeight="1">
      <c r="B175" s="226"/>
      <c r="C175" s="206" t="s">
        <v>100</v>
      </c>
      <c r="D175" s="206"/>
      <c r="E175" s="206"/>
      <c r="F175" s="225" t="s">
        <v>537</v>
      </c>
      <c r="G175" s="206"/>
      <c r="H175" s="206" t="s">
        <v>604</v>
      </c>
      <c r="I175" s="206" t="s">
        <v>605</v>
      </c>
      <c r="J175" s="206"/>
      <c r="K175" s="247"/>
    </row>
    <row r="176" spans="2:11" ht="15" customHeight="1">
      <c r="B176" s="226"/>
      <c r="C176" s="206" t="s">
        <v>52</v>
      </c>
      <c r="D176" s="206"/>
      <c r="E176" s="206"/>
      <c r="F176" s="225" t="s">
        <v>537</v>
      </c>
      <c r="G176" s="206"/>
      <c r="H176" s="206" t="s">
        <v>606</v>
      </c>
      <c r="I176" s="206" t="s">
        <v>607</v>
      </c>
      <c r="J176" s="206">
        <v>1</v>
      </c>
      <c r="K176" s="247"/>
    </row>
    <row r="177" spans="2:11" ht="15" customHeight="1">
      <c r="B177" s="226"/>
      <c r="C177" s="206" t="s">
        <v>48</v>
      </c>
      <c r="D177" s="206"/>
      <c r="E177" s="206"/>
      <c r="F177" s="225" t="s">
        <v>537</v>
      </c>
      <c r="G177" s="206"/>
      <c r="H177" s="206" t="s">
        <v>608</v>
      </c>
      <c r="I177" s="206" t="s">
        <v>539</v>
      </c>
      <c r="J177" s="206">
        <v>20</v>
      </c>
      <c r="K177" s="247"/>
    </row>
    <row r="178" spans="2:11" ht="15" customHeight="1">
      <c r="B178" s="226"/>
      <c r="C178" s="206" t="s">
        <v>101</v>
      </c>
      <c r="D178" s="206"/>
      <c r="E178" s="206"/>
      <c r="F178" s="225" t="s">
        <v>537</v>
      </c>
      <c r="G178" s="206"/>
      <c r="H178" s="206" t="s">
        <v>609</v>
      </c>
      <c r="I178" s="206" t="s">
        <v>539</v>
      </c>
      <c r="J178" s="206">
        <v>255</v>
      </c>
      <c r="K178" s="247"/>
    </row>
    <row r="179" spans="2:11" ht="15" customHeight="1">
      <c r="B179" s="226"/>
      <c r="C179" s="206" t="s">
        <v>102</v>
      </c>
      <c r="D179" s="206"/>
      <c r="E179" s="206"/>
      <c r="F179" s="225" t="s">
        <v>537</v>
      </c>
      <c r="G179" s="206"/>
      <c r="H179" s="206" t="s">
        <v>502</v>
      </c>
      <c r="I179" s="206" t="s">
        <v>539</v>
      </c>
      <c r="J179" s="206">
        <v>10</v>
      </c>
      <c r="K179" s="247"/>
    </row>
    <row r="180" spans="2:11" ht="15" customHeight="1">
      <c r="B180" s="226"/>
      <c r="C180" s="206" t="s">
        <v>103</v>
      </c>
      <c r="D180" s="206"/>
      <c r="E180" s="206"/>
      <c r="F180" s="225" t="s">
        <v>537</v>
      </c>
      <c r="G180" s="206"/>
      <c r="H180" s="206" t="s">
        <v>610</v>
      </c>
      <c r="I180" s="206" t="s">
        <v>571</v>
      </c>
      <c r="J180" s="206"/>
      <c r="K180" s="247"/>
    </row>
    <row r="181" spans="2:11" ht="15" customHeight="1">
      <c r="B181" s="226"/>
      <c r="C181" s="206" t="s">
        <v>611</v>
      </c>
      <c r="D181" s="206"/>
      <c r="E181" s="206"/>
      <c r="F181" s="225" t="s">
        <v>537</v>
      </c>
      <c r="G181" s="206"/>
      <c r="H181" s="206" t="s">
        <v>612</v>
      </c>
      <c r="I181" s="206" t="s">
        <v>571</v>
      </c>
      <c r="J181" s="206"/>
      <c r="K181" s="247"/>
    </row>
    <row r="182" spans="2:11" ht="15" customHeight="1">
      <c r="B182" s="226"/>
      <c r="C182" s="206" t="s">
        <v>600</v>
      </c>
      <c r="D182" s="206"/>
      <c r="E182" s="206"/>
      <c r="F182" s="225" t="s">
        <v>537</v>
      </c>
      <c r="G182" s="206"/>
      <c r="H182" s="206" t="s">
        <v>613</v>
      </c>
      <c r="I182" s="206" t="s">
        <v>571</v>
      </c>
      <c r="J182" s="206"/>
      <c r="K182" s="247"/>
    </row>
    <row r="183" spans="2:11" ht="15" customHeight="1">
      <c r="B183" s="226"/>
      <c r="C183" s="206" t="s">
        <v>105</v>
      </c>
      <c r="D183" s="206"/>
      <c r="E183" s="206"/>
      <c r="F183" s="225" t="s">
        <v>543</v>
      </c>
      <c r="G183" s="206"/>
      <c r="H183" s="206" t="s">
        <v>614</v>
      </c>
      <c r="I183" s="206" t="s">
        <v>539</v>
      </c>
      <c r="J183" s="206">
        <v>50</v>
      </c>
      <c r="K183" s="247"/>
    </row>
    <row r="184" spans="2:11" ht="15" customHeight="1">
      <c r="B184" s="226"/>
      <c r="C184" s="206" t="s">
        <v>615</v>
      </c>
      <c r="D184" s="206"/>
      <c r="E184" s="206"/>
      <c r="F184" s="225" t="s">
        <v>543</v>
      </c>
      <c r="G184" s="206"/>
      <c r="H184" s="206" t="s">
        <v>616</v>
      </c>
      <c r="I184" s="206" t="s">
        <v>617</v>
      </c>
      <c r="J184" s="206"/>
      <c r="K184" s="247"/>
    </row>
    <row r="185" spans="2:11" ht="15" customHeight="1">
      <c r="B185" s="226"/>
      <c r="C185" s="206" t="s">
        <v>618</v>
      </c>
      <c r="D185" s="206"/>
      <c r="E185" s="206"/>
      <c r="F185" s="225" t="s">
        <v>543</v>
      </c>
      <c r="G185" s="206"/>
      <c r="H185" s="206" t="s">
        <v>619</v>
      </c>
      <c r="I185" s="206" t="s">
        <v>617</v>
      </c>
      <c r="J185" s="206"/>
      <c r="K185" s="247"/>
    </row>
    <row r="186" spans="2:11" ht="15" customHeight="1">
      <c r="B186" s="226"/>
      <c r="C186" s="206" t="s">
        <v>620</v>
      </c>
      <c r="D186" s="206"/>
      <c r="E186" s="206"/>
      <c r="F186" s="225" t="s">
        <v>543</v>
      </c>
      <c r="G186" s="206"/>
      <c r="H186" s="206" t="s">
        <v>621</v>
      </c>
      <c r="I186" s="206" t="s">
        <v>617</v>
      </c>
      <c r="J186" s="206"/>
      <c r="K186" s="247"/>
    </row>
    <row r="187" spans="2:11" ht="15" customHeight="1">
      <c r="B187" s="226"/>
      <c r="C187" s="259" t="s">
        <v>622</v>
      </c>
      <c r="D187" s="206"/>
      <c r="E187" s="206"/>
      <c r="F187" s="225" t="s">
        <v>543</v>
      </c>
      <c r="G187" s="206"/>
      <c r="H187" s="206" t="s">
        <v>623</v>
      </c>
      <c r="I187" s="206" t="s">
        <v>624</v>
      </c>
      <c r="J187" s="260" t="s">
        <v>625</v>
      </c>
      <c r="K187" s="247"/>
    </row>
    <row r="188" spans="2:11" ht="15" customHeight="1">
      <c r="B188" s="226"/>
      <c r="C188" s="211" t="s">
        <v>37</v>
      </c>
      <c r="D188" s="206"/>
      <c r="E188" s="206"/>
      <c r="F188" s="225" t="s">
        <v>537</v>
      </c>
      <c r="G188" s="206"/>
      <c r="H188" s="125" t="s">
        <v>626</v>
      </c>
      <c r="I188" s="206" t="s">
        <v>627</v>
      </c>
      <c r="J188" s="206"/>
      <c r="K188" s="247"/>
    </row>
    <row r="189" spans="2:11" ht="15" customHeight="1">
      <c r="B189" s="226"/>
      <c r="C189" s="211" t="s">
        <v>628</v>
      </c>
      <c r="D189" s="206"/>
      <c r="E189" s="206"/>
      <c r="F189" s="225" t="s">
        <v>537</v>
      </c>
      <c r="G189" s="206"/>
      <c r="H189" s="206" t="s">
        <v>629</v>
      </c>
      <c r="I189" s="206" t="s">
        <v>571</v>
      </c>
      <c r="J189" s="206"/>
      <c r="K189" s="247"/>
    </row>
    <row r="190" spans="2:11" ht="15" customHeight="1">
      <c r="B190" s="226"/>
      <c r="C190" s="211" t="s">
        <v>630</v>
      </c>
      <c r="D190" s="206"/>
      <c r="E190" s="206"/>
      <c r="F190" s="225" t="s">
        <v>537</v>
      </c>
      <c r="G190" s="206"/>
      <c r="H190" s="206" t="s">
        <v>631</v>
      </c>
      <c r="I190" s="206" t="s">
        <v>571</v>
      </c>
      <c r="J190" s="206"/>
      <c r="K190" s="247"/>
    </row>
    <row r="191" spans="2:11" ht="15" customHeight="1">
      <c r="B191" s="226"/>
      <c r="C191" s="211" t="s">
        <v>632</v>
      </c>
      <c r="D191" s="206"/>
      <c r="E191" s="206"/>
      <c r="F191" s="225" t="s">
        <v>543</v>
      </c>
      <c r="G191" s="206"/>
      <c r="H191" s="206" t="s">
        <v>633</v>
      </c>
      <c r="I191" s="206" t="s">
        <v>571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125"/>
      <c r="C193" s="206"/>
      <c r="D193" s="206"/>
      <c r="E193" s="206"/>
      <c r="F193" s="225"/>
      <c r="G193" s="206"/>
      <c r="H193" s="206"/>
      <c r="I193" s="206"/>
      <c r="J193" s="206"/>
      <c r="K193" s="125"/>
    </row>
    <row r="194" spans="2:11" ht="18.75" customHeight="1">
      <c r="B194" s="125"/>
      <c r="C194" s="206"/>
      <c r="D194" s="206"/>
      <c r="E194" s="206"/>
      <c r="F194" s="225"/>
      <c r="G194" s="206"/>
      <c r="H194" s="206"/>
      <c r="I194" s="206"/>
      <c r="J194" s="206"/>
      <c r="K194" s="125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5"/>
      <c r="C196" s="196"/>
      <c r="D196" s="196"/>
      <c r="E196" s="196"/>
      <c r="F196" s="196"/>
      <c r="G196" s="196"/>
      <c r="H196" s="196"/>
      <c r="I196" s="196"/>
      <c r="J196" s="196"/>
      <c r="K196" s="197"/>
    </row>
    <row r="197" spans="2:11" ht="21">
      <c r="B197" s="198"/>
      <c r="C197" s="327" t="s">
        <v>634</v>
      </c>
      <c r="D197" s="327"/>
      <c r="E197" s="327"/>
      <c r="F197" s="327"/>
      <c r="G197" s="327"/>
      <c r="H197" s="327"/>
      <c r="I197" s="327"/>
      <c r="J197" s="327"/>
      <c r="K197" s="199"/>
    </row>
    <row r="198" spans="2:11" ht="25.5" customHeight="1">
      <c r="B198" s="198"/>
      <c r="C198" s="262" t="s">
        <v>635</v>
      </c>
      <c r="D198" s="262"/>
      <c r="E198" s="262"/>
      <c r="F198" s="262" t="s">
        <v>636</v>
      </c>
      <c r="G198" s="263"/>
      <c r="H198" s="332" t="s">
        <v>637</v>
      </c>
      <c r="I198" s="332"/>
      <c r="J198" s="332"/>
      <c r="K198" s="199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627</v>
      </c>
      <c r="D200" s="206"/>
      <c r="E200" s="206"/>
      <c r="F200" s="225" t="s">
        <v>38</v>
      </c>
      <c r="G200" s="206"/>
      <c r="H200" s="329" t="s">
        <v>638</v>
      </c>
      <c r="I200" s="329"/>
      <c r="J200" s="329"/>
      <c r="K200" s="247"/>
    </row>
    <row r="201" spans="2:11" ht="15" customHeight="1">
      <c r="B201" s="226"/>
      <c r="C201" s="232"/>
      <c r="D201" s="206"/>
      <c r="E201" s="206"/>
      <c r="F201" s="225" t="s">
        <v>39</v>
      </c>
      <c r="G201" s="206"/>
      <c r="H201" s="329" t="s">
        <v>639</v>
      </c>
      <c r="I201" s="329"/>
      <c r="J201" s="329"/>
      <c r="K201" s="247"/>
    </row>
    <row r="202" spans="2:11" ht="15" customHeight="1">
      <c r="B202" s="226"/>
      <c r="C202" s="232"/>
      <c r="D202" s="206"/>
      <c r="E202" s="206"/>
      <c r="F202" s="225" t="s">
        <v>42</v>
      </c>
      <c r="G202" s="206"/>
      <c r="H202" s="329" t="s">
        <v>640</v>
      </c>
      <c r="I202" s="329"/>
      <c r="J202" s="329"/>
      <c r="K202" s="247"/>
    </row>
    <row r="203" spans="2:11" ht="15" customHeight="1">
      <c r="B203" s="226"/>
      <c r="C203" s="206"/>
      <c r="D203" s="206"/>
      <c r="E203" s="206"/>
      <c r="F203" s="225" t="s">
        <v>40</v>
      </c>
      <c r="G203" s="206"/>
      <c r="H203" s="329" t="s">
        <v>641</v>
      </c>
      <c r="I203" s="329"/>
      <c r="J203" s="329"/>
      <c r="K203" s="247"/>
    </row>
    <row r="204" spans="2:11" ht="15" customHeight="1">
      <c r="B204" s="226"/>
      <c r="C204" s="206"/>
      <c r="D204" s="206"/>
      <c r="E204" s="206"/>
      <c r="F204" s="225" t="s">
        <v>41</v>
      </c>
      <c r="G204" s="206"/>
      <c r="H204" s="329" t="s">
        <v>642</v>
      </c>
      <c r="I204" s="329"/>
      <c r="J204" s="329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583</v>
      </c>
      <c r="D206" s="206"/>
      <c r="E206" s="206"/>
      <c r="F206" s="225" t="s">
        <v>73</v>
      </c>
      <c r="G206" s="206"/>
      <c r="H206" s="329" t="s">
        <v>643</v>
      </c>
      <c r="I206" s="329"/>
      <c r="J206" s="329"/>
      <c r="K206" s="247"/>
    </row>
    <row r="207" spans="2:11" ht="15" customHeight="1">
      <c r="B207" s="226"/>
      <c r="C207" s="232"/>
      <c r="D207" s="206"/>
      <c r="E207" s="206"/>
      <c r="F207" s="225" t="s">
        <v>480</v>
      </c>
      <c r="G207" s="206"/>
      <c r="H207" s="329" t="s">
        <v>481</v>
      </c>
      <c r="I207" s="329"/>
      <c r="J207" s="329"/>
      <c r="K207" s="247"/>
    </row>
    <row r="208" spans="2:11" ht="15" customHeight="1">
      <c r="B208" s="226"/>
      <c r="C208" s="206"/>
      <c r="D208" s="206"/>
      <c r="E208" s="206"/>
      <c r="F208" s="225" t="s">
        <v>478</v>
      </c>
      <c r="G208" s="206"/>
      <c r="H208" s="329" t="s">
        <v>644</v>
      </c>
      <c r="I208" s="329"/>
      <c r="J208" s="329"/>
      <c r="K208" s="247"/>
    </row>
    <row r="209" spans="2:11" ht="15" customHeight="1">
      <c r="B209" s="264"/>
      <c r="C209" s="232"/>
      <c r="D209" s="232"/>
      <c r="E209" s="232"/>
      <c r="F209" s="225" t="s">
        <v>482</v>
      </c>
      <c r="G209" s="211"/>
      <c r="H209" s="328" t="s">
        <v>483</v>
      </c>
      <c r="I209" s="328"/>
      <c r="J209" s="328"/>
      <c r="K209" s="265"/>
    </row>
    <row r="210" spans="2:11" ht="15" customHeight="1">
      <c r="B210" s="264"/>
      <c r="C210" s="232"/>
      <c r="D210" s="232"/>
      <c r="E210" s="232"/>
      <c r="F210" s="225" t="s">
        <v>484</v>
      </c>
      <c r="G210" s="211"/>
      <c r="H210" s="328" t="s">
        <v>645</v>
      </c>
      <c r="I210" s="328"/>
      <c r="J210" s="328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607</v>
      </c>
      <c r="D212" s="232"/>
      <c r="E212" s="232"/>
      <c r="F212" s="225">
        <v>1</v>
      </c>
      <c r="G212" s="211"/>
      <c r="H212" s="328" t="s">
        <v>646</v>
      </c>
      <c r="I212" s="328"/>
      <c r="J212" s="328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28" t="s">
        <v>647</v>
      </c>
      <c r="I213" s="328"/>
      <c r="J213" s="328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28" t="s">
        <v>648</v>
      </c>
      <c r="I214" s="328"/>
      <c r="J214" s="328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28" t="s">
        <v>649</v>
      </c>
      <c r="I215" s="328"/>
      <c r="J215" s="328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password="CC35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1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SO01 - Dřevěný hřbitovní ...</vt:lpstr>
      <vt:lpstr>Pokyny pro vyplnění</vt:lpstr>
      <vt:lpstr>'Rekapitulace stavby'!Názvy_tisku</vt:lpstr>
      <vt:lpstr>'SO01 - Dřevěný hřbitovní ...'!Názvy_tisku</vt:lpstr>
      <vt:lpstr>'Pokyny pro vyplnění'!Oblast_tisku</vt:lpstr>
      <vt:lpstr>'Rekapitulace stavby'!Oblast_tisku</vt:lpstr>
      <vt:lpstr>'SO01 - Dřevěný hřbitovní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Misa</dc:creator>
  <cp:lastModifiedBy>Bond</cp:lastModifiedBy>
  <cp:lastPrinted>2018-06-24T17:18:24Z</cp:lastPrinted>
  <dcterms:created xsi:type="dcterms:W3CDTF">2017-04-06T13:01:12Z</dcterms:created>
  <dcterms:modified xsi:type="dcterms:W3CDTF">2018-06-29T16:13:30Z</dcterms:modified>
</cp:coreProperties>
</file>